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My Documents\JON\"/>
    </mc:Choice>
  </mc:AlternateContent>
  <bookViews>
    <workbookView xWindow="0" yWindow="0" windowWidth="0" windowHeight="0" activeTab="3"/>
  </bookViews>
  <sheets>
    <sheet name="Q1" sheetId="1" r:id="rId1"/>
    <sheet name="Preferences" sheetId="2" r:id="rId2"/>
    <sheet name="Preferences2" sheetId="4" r:id="rId3"/>
    <sheet name="Sheet3" sheetId="5" r:id="rId4"/>
    <sheet name="Textbooks" sheetId="3" r:id="rId5"/>
  </sheets>
  <definedNames>
    <definedName name="_xlchart.v2.0" hidden="1">Sheet3!$A$100</definedName>
    <definedName name="_xlchart.v2.1" hidden="1">Sheet3!$A$101</definedName>
    <definedName name="_xlchart.v2.10" hidden="1">Sheet3!$B$99:$M$99</definedName>
    <definedName name="_xlchart.v2.2" hidden="1">Sheet3!$A$102</definedName>
    <definedName name="_xlchart.v2.3" hidden="1">Sheet3!$A$103</definedName>
    <definedName name="_xlchart.v2.4" hidden="1">Sheet3!$A$104</definedName>
    <definedName name="_xlchart.v2.5" hidden="1">Sheet3!$B$100:$M$100</definedName>
    <definedName name="_xlchart.v2.6" hidden="1">Sheet3!$B$101:$M$101</definedName>
    <definedName name="_xlchart.v2.7" hidden="1">Sheet3!$B$102:$M$102</definedName>
    <definedName name="_xlchart.v2.8" hidden="1">Sheet3!$B$103:$M$103</definedName>
    <definedName name="_xlchart.v2.9" hidden="1">Sheet3!$B$104:$M$104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5" l="1"/>
  <c r="L86" i="5"/>
  <c r="L87" i="5"/>
  <c r="L88" i="5"/>
  <c r="L89" i="5"/>
  <c r="L90" i="5" s="1"/>
  <c r="M86" i="5"/>
  <c r="M87" i="5"/>
  <c r="M88" i="5"/>
  <c r="M89" i="5"/>
  <c r="M90" i="5" s="1"/>
  <c r="E86" i="5"/>
  <c r="E87" i="5"/>
  <c r="E88" i="5"/>
  <c r="K86" i="5"/>
  <c r="K87" i="5"/>
  <c r="K88" i="5"/>
  <c r="K89" i="5"/>
  <c r="K90" i="5" s="1"/>
  <c r="J76" i="5"/>
  <c r="J74" i="5"/>
  <c r="J75" i="5"/>
  <c r="J81" i="5" s="1"/>
  <c r="J87" i="5" s="1"/>
  <c r="J73" i="5"/>
  <c r="J77" i="5"/>
  <c r="J83" i="5" s="1"/>
  <c r="J89" i="5" s="1"/>
  <c r="J78" i="5"/>
  <c r="J88" i="5"/>
  <c r="H86" i="5"/>
  <c r="H87" i="5"/>
  <c r="H88" i="5"/>
  <c r="H89" i="5"/>
  <c r="H90" i="5" s="1"/>
  <c r="I86" i="5"/>
  <c r="I87" i="5"/>
  <c r="I88" i="5"/>
  <c r="I89" i="5"/>
  <c r="I90" i="5" s="1"/>
  <c r="G77" i="5"/>
  <c r="G83" i="5" s="1"/>
  <c r="G89" i="5" s="1"/>
  <c r="O75" i="5"/>
  <c r="G80" i="5"/>
  <c r="G86" i="5" s="1"/>
  <c r="G81" i="5"/>
  <c r="G87" i="5" s="1"/>
  <c r="G82" i="5"/>
  <c r="G79" i="5"/>
  <c r="G88" i="5"/>
  <c r="F86" i="5"/>
  <c r="F87" i="5"/>
  <c r="F88" i="5"/>
  <c r="F89" i="5"/>
  <c r="D86" i="5"/>
  <c r="D87" i="5"/>
  <c r="D88" i="5"/>
  <c r="D89" i="5"/>
  <c r="C85" i="5"/>
  <c r="D85" i="5"/>
  <c r="E85" i="5"/>
  <c r="F85" i="5"/>
  <c r="F90" i="5" s="1"/>
  <c r="G85" i="5"/>
  <c r="H85" i="5"/>
  <c r="I85" i="5"/>
  <c r="K85" i="5"/>
  <c r="L85" i="5"/>
  <c r="M85" i="5"/>
  <c r="C90" i="5"/>
  <c r="D90" i="5"/>
  <c r="B86" i="5"/>
  <c r="B87" i="5"/>
  <c r="B88" i="5"/>
  <c r="B89" i="5"/>
  <c r="B90" i="5" s="1"/>
  <c r="B85" i="5"/>
  <c r="C86" i="5"/>
  <c r="C87" i="5"/>
  <c r="C88" i="5"/>
  <c r="C89" i="5"/>
  <c r="K81" i="5"/>
  <c r="K82" i="5"/>
  <c r="I80" i="5"/>
  <c r="I79" i="5"/>
  <c r="F81" i="5"/>
  <c r="F79" i="5"/>
  <c r="E80" i="5"/>
  <c r="E79" i="5"/>
  <c r="C82" i="5"/>
  <c r="B81" i="5"/>
  <c r="L74" i="5"/>
  <c r="L80" i="5" s="1"/>
  <c r="L77" i="5"/>
  <c r="L76" i="5"/>
  <c r="L82" i="5" s="1"/>
  <c r="L78" i="5"/>
  <c r="L81" i="5" s="1"/>
  <c r="K77" i="5"/>
  <c r="K83" i="5" s="1"/>
  <c r="K76" i="5"/>
  <c r="K75" i="5"/>
  <c r="K74" i="5"/>
  <c r="K80" i="5" s="1"/>
  <c r="J82" i="5"/>
  <c r="J80" i="5"/>
  <c r="J86" i="5" s="1"/>
  <c r="J79" i="5"/>
  <c r="J85" i="5" s="1"/>
  <c r="I76" i="5"/>
  <c r="I82" i="5" s="1"/>
  <c r="I77" i="5"/>
  <c r="I73" i="5"/>
  <c r="G76" i="5"/>
  <c r="G74" i="5"/>
  <c r="G73" i="5"/>
  <c r="F77" i="5"/>
  <c r="F83" i="5" s="1"/>
  <c r="F76" i="5"/>
  <c r="F82" i="5" s="1"/>
  <c r="F75" i="5"/>
  <c r="F74" i="5"/>
  <c r="F80" i="5" s="1"/>
  <c r="E75" i="5"/>
  <c r="E81" i="5" s="1"/>
  <c r="E74" i="5"/>
  <c r="E73" i="5"/>
  <c r="E76" i="5"/>
  <c r="E82" i="5" s="1"/>
  <c r="D77" i="5"/>
  <c r="D76" i="5"/>
  <c r="D82" i="5" s="1"/>
  <c r="D75" i="5"/>
  <c r="D81" i="5" s="1"/>
  <c r="D74" i="5"/>
  <c r="D80" i="5" s="1"/>
  <c r="C77" i="5"/>
  <c r="C83" i="5" s="1"/>
  <c r="C76" i="5"/>
  <c r="C75" i="5"/>
  <c r="C81" i="5" s="1"/>
  <c r="C74" i="5"/>
  <c r="C80" i="5" s="1"/>
  <c r="C73" i="5"/>
  <c r="C79" i="5" s="1"/>
  <c r="B73" i="5"/>
  <c r="B79" i="5" s="1"/>
  <c r="B77" i="5"/>
  <c r="B83" i="5" s="1"/>
  <c r="B76" i="5"/>
  <c r="B82" i="5" s="1"/>
  <c r="B75" i="5"/>
  <c r="B74" i="5"/>
  <c r="B80" i="5" s="1"/>
  <c r="M78" i="5"/>
  <c r="M81" i="5" s="1"/>
  <c r="K78" i="5"/>
  <c r="K79" i="5" s="1"/>
  <c r="I78" i="5"/>
  <c r="I81" i="5" s="1"/>
  <c r="H78" i="5"/>
  <c r="H80" i="5" s="1"/>
  <c r="G78" i="5"/>
  <c r="F78" i="5"/>
  <c r="E78" i="5"/>
  <c r="E83" i="5" s="1"/>
  <c r="E89" i="5" s="1"/>
  <c r="E90" i="5" s="1"/>
  <c r="D78" i="5"/>
  <c r="D79" i="5" s="1"/>
  <c r="C78" i="5"/>
  <c r="B78" i="5"/>
  <c r="L77" i="4"/>
  <c r="M105" i="4"/>
  <c r="L74" i="4"/>
  <c r="L75" i="4"/>
  <c r="L79" i="4" s="1"/>
  <c r="L73" i="4"/>
  <c r="L78" i="4" s="1"/>
  <c r="L72" i="4"/>
  <c r="K74" i="4"/>
  <c r="K73" i="4"/>
  <c r="K72" i="4"/>
  <c r="J74" i="4"/>
  <c r="J73" i="4"/>
  <c r="J72" i="4"/>
  <c r="I74" i="4"/>
  <c r="I73" i="4"/>
  <c r="I72" i="4"/>
  <c r="G74" i="4"/>
  <c r="G73" i="4"/>
  <c r="G72" i="4"/>
  <c r="F74" i="4"/>
  <c r="F73" i="4"/>
  <c r="F72" i="4"/>
  <c r="E74" i="4"/>
  <c r="E73" i="4"/>
  <c r="E72" i="4"/>
  <c r="B74" i="4"/>
  <c r="B73" i="4"/>
  <c r="B72" i="4"/>
  <c r="E75" i="4"/>
  <c r="F75" i="4"/>
  <c r="G75" i="4"/>
  <c r="H75" i="4"/>
  <c r="H77" i="4" s="1"/>
  <c r="I75" i="4"/>
  <c r="J75" i="4"/>
  <c r="K75" i="4"/>
  <c r="M75" i="4"/>
  <c r="M79" i="4" s="1"/>
  <c r="D75" i="4"/>
  <c r="C75" i="4"/>
  <c r="B75" i="4"/>
  <c r="D74" i="4"/>
  <c r="D73" i="4"/>
  <c r="D78" i="4" s="1"/>
  <c r="D72" i="4"/>
  <c r="C73" i="4"/>
  <c r="C74" i="4"/>
  <c r="C72" i="4"/>
  <c r="B77" i="2"/>
  <c r="J90" i="5" l="1"/>
  <c r="P80" i="5"/>
  <c r="G90" i="5"/>
  <c r="D83" i="5"/>
  <c r="M80" i="5"/>
  <c r="H82" i="5"/>
  <c r="M83" i="5"/>
  <c r="H81" i="5"/>
  <c r="M82" i="5"/>
  <c r="H83" i="5"/>
  <c r="M79" i="5"/>
  <c r="I83" i="5"/>
  <c r="L83" i="5"/>
  <c r="H79" i="5"/>
  <c r="L79" i="5"/>
  <c r="D79" i="4"/>
  <c r="B77" i="4"/>
  <c r="D77" i="4"/>
  <c r="J78" i="4"/>
  <c r="F78" i="4"/>
  <c r="B78" i="4"/>
  <c r="C78" i="4"/>
  <c r="C77" i="4"/>
  <c r="E79" i="4"/>
  <c r="B79" i="4"/>
  <c r="I78" i="4"/>
  <c r="C79" i="4"/>
  <c r="I79" i="4"/>
  <c r="E78" i="4"/>
  <c r="H79" i="4"/>
  <c r="K78" i="4"/>
  <c r="G79" i="4"/>
  <c r="M78" i="4"/>
  <c r="F77" i="4"/>
  <c r="G78" i="4"/>
  <c r="H78" i="4"/>
  <c r="J77" i="4"/>
  <c r="K79" i="4"/>
  <c r="G77" i="4"/>
  <c r="K77" i="4"/>
  <c r="E77" i="4"/>
  <c r="F79" i="4"/>
  <c r="I77" i="4"/>
  <c r="J79" i="4"/>
  <c r="M77" i="4"/>
  <c r="C92" i="2"/>
  <c r="D92" i="2"/>
  <c r="E92" i="2"/>
  <c r="F92" i="2"/>
  <c r="G92" i="2"/>
  <c r="H92" i="2"/>
  <c r="I92" i="2"/>
  <c r="J92" i="2"/>
  <c r="K92" i="2"/>
  <c r="L92" i="2"/>
  <c r="M92" i="2"/>
  <c r="N92" i="2"/>
  <c r="B92" i="2"/>
  <c r="C80" i="1"/>
  <c r="D80" i="1"/>
  <c r="E80" i="1"/>
  <c r="F80" i="1"/>
  <c r="G80" i="1"/>
  <c r="H80" i="1"/>
  <c r="I80" i="1"/>
  <c r="J80" i="1"/>
  <c r="K80" i="1"/>
  <c r="L80" i="1"/>
  <c r="M80" i="1"/>
  <c r="N80" i="1"/>
  <c r="B80" i="1"/>
  <c r="C85" i="2"/>
  <c r="D85" i="2"/>
  <c r="E85" i="2"/>
  <c r="F85" i="2"/>
  <c r="G85" i="2"/>
  <c r="H85" i="2"/>
  <c r="I85" i="2"/>
  <c r="J85" i="2"/>
  <c r="K85" i="2"/>
  <c r="L85" i="2"/>
  <c r="M85" i="2"/>
  <c r="N85" i="2"/>
  <c r="B85" i="2"/>
  <c r="M84" i="2"/>
  <c r="N84" i="2"/>
  <c r="L83" i="2"/>
  <c r="L84" i="2" s="1"/>
  <c r="C77" i="2"/>
  <c r="C83" i="2" s="1"/>
  <c r="C84" i="2" s="1"/>
  <c r="D77" i="2"/>
  <c r="D83" i="2" s="1"/>
  <c r="D84" i="2" s="1"/>
  <c r="E77" i="2"/>
  <c r="E83" i="2" s="1"/>
  <c r="E84" i="2" s="1"/>
  <c r="F77" i="2"/>
  <c r="F83" i="2" s="1"/>
  <c r="F84" i="2" s="1"/>
  <c r="G77" i="2"/>
  <c r="G83" i="2" s="1"/>
  <c r="G84" i="2" s="1"/>
  <c r="H77" i="2"/>
  <c r="H83" i="2" s="1"/>
  <c r="H84" i="2" s="1"/>
  <c r="I77" i="2"/>
  <c r="I83" i="2" s="1"/>
  <c r="I84" i="2" s="1"/>
  <c r="J77" i="2"/>
  <c r="J83" i="2" s="1"/>
  <c r="J84" i="2" s="1"/>
  <c r="K77" i="2"/>
  <c r="K83" i="2" s="1"/>
  <c r="K84" i="2" s="1"/>
  <c r="L77" i="2"/>
  <c r="M77" i="2"/>
  <c r="B83" i="2"/>
  <c r="B84" i="2" s="1"/>
  <c r="F73" i="3" l="1"/>
  <c r="G73" i="3"/>
  <c r="H73" i="3"/>
  <c r="I73" i="3"/>
  <c r="E72" i="3"/>
  <c r="E73" i="3" s="1"/>
  <c r="D72" i="3"/>
  <c r="D73" i="3" s="1"/>
  <c r="C72" i="3"/>
  <c r="C73" i="3" s="1"/>
  <c r="B72" i="3"/>
  <c r="B73" i="3" s="1"/>
  <c r="C77" i="1"/>
  <c r="E77" i="1"/>
  <c r="G77" i="1"/>
  <c r="B77" i="1"/>
  <c r="H77" i="1"/>
  <c r="I77" i="1"/>
  <c r="M77" i="1"/>
  <c r="K77" i="1"/>
  <c r="D77" i="1"/>
  <c r="J77" i="1"/>
  <c r="F77" i="1"/>
  <c r="L77" i="1"/>
  <c r="P72" i="1"/>
  <c r="P74" i="1"/>
  <c r="O77" i="1" l="1"/>
  <c r="B78" i="1" s="1"/>
  <c r="L78" i="1"/>
  <c r="K78" i="1"/>
  <c r="F78" i="1"/>
  <c r="G78" i="1"/>
  <c r="D78" i="1"/>
  <c r="J78" i="1"/>
  <c r="E78" i="1"/>
  <c r="C78" i="1"/>
  <c r="N73" i="1"/>
  <c r="O73" i="1"/>
  <c r="I78" i="1" l="1"/>
  <c r="M78" i="1"/>
  <c r="H78" i="1"/>
</calcChain>
</file>

<file path=xl/sharedStrings.xml><?xml version="1.0" encoding="utf-8"?>
<sst xmlns="http://schemas.openxmlformats.org/spreadsheetml/2006/main" count="1636" uniqueCount="104">
  <si>
    <t>Please indicate which resources you have found useful when researching differential diagnoses for the clinical reasoning courses 1 &amp; 2:   (choice=General web browsers (Google, FIrefox, Internet Explorer, etc.))</t>
  </si>
  <si>
    <t>Please indicate which resources you have found useful when researching differential diagnoses for the clinical reasoning courses 1 &amp; 2:   (choice=UNM SOM Course materials (lecture notes, slides, etc.))</t>
  </si>
  <si>
    <t>Please indicate which resources you have found useful when researching differential diagnoses for the clinical reasoning courses 1 &amp; 2:   (choice=General medical websites (Mayo, Cleveland, MedlinePlus, Web MD, Medscape, etc.)*)</t>
  </si>
  <si>
    <t>Please indicate which resources you have found useful when researching differential diagnoses for the clinical reasoning courses 1 &amp; 2:   (choice=UpToDate)</t>
  </si>
  <si>
    <t>Please indicate which resources you have found useful when researching differential diagnoses for the clinical reasoning courses 1 &amp; 2:   (choice=Diagnosaurus)</t>
  </si>
  <si>
    <t>Please indicate which resources you have found useful when researching differential diagnoses for the clinical reasoning courses 1 &amp; 2:   (choice=VisualDx)</t>
  </si>
  <si>
    <t>Please indicate which resources you have found useful when researching differential diagnoses for the clinical reasoning courses 1 &amp; 2:   (choice=Five-Minute Clinical Consult)</t>
  </si>
  <si>
    <t>Please indicate which resources you have found useful when researching differential diagnoses for the clinical reasoning courses 1 &amp; 2:   (choice=DynaMed)</t>
  </si>
  <si>
    <t>Please indicate which resources you have found useful when researching differential diagnoses for the clinical reasoning courses 1 &amp; 2:   (choice=Journal articles)</t>
  </si>
  <si>
    <t>Please indicate which resources you have found useful when researching differential diagnoses for the clinical reasoning courses 1 &amp; 2:   (choice=Medical society websites (JAMA, NEJM, ACP, etc.))</t>
  </si>
  <si>
    <t>Please indicate which resources you have found useful when researching differential diagnoses for the clinical reasoning courses 1 &amp; 2:   (choice=Textbooks)</t>
  </si>
  <si>
    <t>Please indicate which resources you have found useful when researching differential diagnoses for the clinical reasoning courses 1 &amp; 2:   (choice=Other (non-UNM SOM) medical schools resources*)</t>
  </si>
  <si>
    <t>Please indicate which resources you have found useful when researching differential diagnoses for the clinical reasoning courses 1 &amp; 2:   (choice=Paid websites*)</t>
  </si>
  <si>
    <t>Please indicate which resources you have found useful when researching differential diagnoses for the clinical reasoning courses 1 &amp; 2:   (choice=Other:)</t>
  </si>
  <si>
    <t>Checked</t>
  </si>
  <si>
    <t>Unchecked</t>
  </si>
  <si>
    <t xml:space="preserve">General Web Browsers </t>
  </si>
  <si>
    <t xml:space="preserve">UNM SOM Course Materials </t>
  </si>
  <si>
    <t>UpToDate</t>
  </si>
  <si>
    <t>Diagnosaurus</t>
  </si>
  <si>
    <t>VisualDx</t>
  </si>
  <si>
    <t>Five-Minute Clinical Consult</t>
  </si>
  <si>
    <t>DynaMed</t>
  </si>
  <si>
    <t>Journal Articles</t>
  </si>
  <si>
    <t xml:space="preserve">Medical Society Websites </t>
  </si>
  <si>
    <t>Textbooks</t>
  </si>
  <si>
    <t>Other (non-UNM SOM) medical school's resources</t>
  </si>
  <si>
    <t>Paid Websites</t>
  </si>
  <si>
    <t>Other</t>
  </si>
  <si>
    <t>Total (checked)</t>
  </si>
  <si>
    <t>Perecent</t>
  </si>
  <si>
    <t>Rounded</t>
  </si>
  <si>
    <t>General web browsers (Google, FIrefox, Internet Explorer, etc.)</t>
  </si>
  <si>
    <t>UNM SOM Course materials (lecture notes, slides, etc.)</t>
  </si>
  <si>
    <t>General medical websites (Mayo, Cleveland, MedlinePlus, Web MD, Medscape, etc.)</t>
  </si>
  <si>
    <t>Journal articles</t>
  </si>
  <si>
    <t>Medical society websites (JAMA, NEJM, ACP, etc.)</t>
  </si>
  <si>
    <t>Least Useful (1-3)</t>
  </si>
  <si>
    <t>Slightly Useful (4-6)</t>
  </si>
  <si>
    <t>Somewhat Useful (7)</t>
  </si>
  <si>
    <t xml:space="preserve">Totals </t>
  </si>
  <si>
    <t>mean</t>
  </si>
  <si>
    <t xml:space="preserve">std </t>
  </si>
  <si>
    <t>percent (mean/13)*100</t>
  </si>
  <si>
    <t>Select those textbooks which you have found most useful in the Clinical Reasoning courses.      (choice=Harrisons Principles of Internal Medicine)</t>
  </si>
  <si>
    <t>Select those textbooks which you have found most useful in the Clinical Reasoning courses.      (choice=Robbins &amp; Cotran Pathologic Basis of Disease)</t>
  </si>
  <si>
    <t>Select those textbooks which you have found most useful in the Clinical Reasoning courses.      (choice=Current Medical Diagnosis and Treatment)</t>
  </si>
  <si>
    <t>Select those textbooks which you have found most useful in the Clinical Reasoning courses.      (choice=5-Minute Consult)</t>
  </si>
  <si>
    <t>Select those textbooks which you have found most useful in the Clinical Reasoning courses.      (choice=Other:)</t>
  </si>
  <si>
    <t xml:space="preserve">Please specify 'other': </t>
  </si>
  <si>
    <t>Pathoma</t>
  </si>
  <si>
    <t xml:space="preserve">Pathoma </t>
  </si>
  <si>
    <t xml:space="preserve">Pathoma and First Aid </t>
  </si>
  <si>
    <t xml:space="preserve">First Aid </t>
  </si>
  <si>
    <t>Boards and Beyond</t>
  </si>
  <si>
    <t>First Aid</t>
  </si>
  <si>
    <t>Pathoma, First Aid</t>
  </si>
  <si>
    <t>Total</t>
  </si>
  <si>
    <t>Harrisons Principles of Internal Medicine</t>
  </si>
  <si>
    <t>Robbins &amp; Cotran Pathologic Basis of Disease</t>
  </si>
  <si>
    <t>Current Medical Diagnosis and Treatment</t>
  </si>
  <si>
    <t>5-Minute Consult</t>
  </si>
  <si>
    <t>Percent</t>
  </si>
  <si>
    <t>Useful Textbooks in Differential Diagnosis Hypothesis Generation as Indicated by Students</t>
  </si>
  <si>
    <t>Textbook</t>
  </si>
  <si>
    <t>n (%)</t>
  </si>
  <si>
    <t>N</t>
  </si>
  <si>
    <t>53 (76.8)</t>
  </si>
  <si>
    <t>32 (46.3)</t>
  </si>
  <si>
    <t>25 (36.2)</t>
  </si>
  <si>
    <t>1 (1.4)</t>
  </si>
  <si>
    <t>Other:</t>
  </si>
  <si>
    <t>Boards &amp; Beyond</t>
  </si>
  <si>
    <t>4 (5.8)</t>
  </si>
  <si>
    <t>4 (5.7)</t>
  </si>
  <si>
    <t>Very/Extremely Useful (8-13)</t>
  </si>
  <si>
    <t>Very/Extremely Useful (11-13)</t>
  </si>
  <si>
    <t>General Medical Websites</t>
  </si>
  <si>
    <t>61(18)</t>
  </si>
  <si>
    <t>42(13)</t>
  </si>
  <si>
    <t>40(12)</t>
  </si>
  <si>
    <t>33(10)</t>
  </si>
  <si>
    <t>28(8.5)</t>
  </si>
  <si>
    <t>27(8)</t>
  </si>
  <si>
    <t>24(7)</t>
  </si>
  <si>
    <t>17(5)</t>
  </si>
  <si>
    <t>2(1)</t>
  </si>
  <si>
    <t>3(1)</t>
  </si>
  <si>
    <t>Mean</t>
  </si>
  <si>
    <t>Resource</t>
  </si>
  <si>
    <t>n</t>
  </si>
  <si>
    <t>Visual Dx</t>
  </si>
  <si>
    <t>General Web Browsers</t>
  </si>
  <si>
    <t>UNM SOM Course Material</t>
  </si>
  <si>
    <t>Other (non-UNM SOM) Medical School's Resources</t>
  </si>
  <si>
    <t>Least Useful (1-4)</t>
  </si>
  <si>
    <t>Most Useful (8-11)</t>
  </si>
  <si>
    <t>Somewhat Useful (5-7)</t>
  </si>
  <si>
    <t>\</t>
  </si>
  <si>
    <t>Least Useful (1-2)</t>
  </si>
  <si>
    <t>Most Useful (9-11)</t>
  </si>
  <si>
    <t>Slightly Useful (3-4)</t>
  </si>
  <si>
    <t>Useful (7-8)</t>
  </si>
  <si>
    <t>Somewhat Useful (5-6)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</si>
</sst>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2"/>
      <color indexed="52"/>
      <name val="Calibri"/>
      <family val="2"/>
    </font>
    <font>
      <sz val="18"/>
      <color indexed="54"/>
      <name val="Calibri Light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indexed="5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3"/>
      <color indexed="54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Times"/>
      <family val="1"/>
    </font>
    <font>
      <i/>
      <sz val="12"/>
      <color theme="1"/>
      <name val="Times"/>
      <family val="1"/>
    </font>
    <font>
      <sz val="12"/>
      <color rgb="FF000000"/>
      <name val="Times"/>
      <family val="1"/>
    </font>
    <font>
      <sz val="12"/>
      <color theme="1"/>
      <name val="Times Roman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21" borderId="0" applyNumberFormat="0" applyBorder="0" applyAlignment="0" applyProtection="0"/>
    <xf numFmtId="0" fontId="7" fillId="12" borderId="0" applyNumberFormat="0" applyBorder="0" applyAlignment="0" applyProtection="0"/>
    <xf numFmtId="0" fontId="7" fillId="22" borderId="0" applyNumberFormat="0" applyBorder="0" applyAlignment="0" applyProtection="0"/>
    <xf numFmtId="0" fontId="7" fillId="9" borderId="0" applyNumberFormat="0" applyBorder="0" applyAlignment="0" applyProtection="0"/>
    <xf numFmtId="0" fontId="8" fillId="13" borderId="0" applyNumberFormat="0" applyBorder="0" applyAlignment="0" applyProtection="0"/>
    <xf numFmtId="0" fontId="9" fillId="3" borderId="13" applyNumberFormat="0" applyAlignment="0" applyProtection="0"/>
    <xf numFmtId="0" fontId="10" fillId="23" borderId="14" applyNumberFormat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" fillId="0" borderId="1" applyNumberFormat="0" applyFill="0" applyAlignment="0" applyProtection="0"/>
    <xf numFmtId="0" fontId="13" fillId="0" borderId="15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14" fillId="3" borderId="13" applyNumberFormat="0" applyAlignment="0" applyProtection="0"/>
    <xf numFmtId="0" fontId="4" fillId="0" borderId="3" applyNumberFormat="0" applyFill="0" applyAlignment="0" applyProtection="0"/>
    <xf numFmtId="0" fontId="15" fillId="24" borderId="0" applyNumberFormat="0" applyBorder="0" applyAlignment="0" applyProtection="0"/>
    <xf numFmtId="0" fontId="1" fillId="25" borderId="16" applyNumberFormat="0" applyFont="0" applyAlignment="0" applyProtection="0"/>
    <xf numFmtId="0" fontId="16" fillId="3" borderId="17" applyNumberFormat="0" applyAlignment="0" applyProtection="0"/>
    <xf numFmtId="0" fontId="5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Fill="1" applyBorder="1"/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21" xfId="0" applyFont="1" applyBorder="1" applyAlignment="1">
      <alignment vertical="center" wrapText="1"/>
    </xf>
    <xf numFmtId="0" fontId="19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0" fontId="21" fillId="0" borderId="24" xfId="0" applyFont="1" applyBorder="1" applyAlignment="1">
      <alignment horizontal="left" vertical="center" wrapText="1" indent="4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2" fillId="0" borderId="0" xfId="0" applyFont="1"/>
    <xf numFmtId="0" fontId="22" fillId="0" borderId="9" xfId="0" applyFont="1" applyBorder="1"/>
    <xf numFmtId="0" fontId="22" fillId="0" borderId="0" xfId="0" applyFont="1" applyBorder="1"/>
    <xf numFmtId="0" fontId="22" fillId="0" borderId="11" xfId="0" applyFont="1" applyBorder="1"/>
    <xf numFmtId="0" fontId="22" fillId="0" borderId="5" xfId="0" applyFont="1" applyBorder="1"/>
    <xf numFmtId="0" fontId="23" fillId="0" borderId="0" xfId="0" applyFont="1"/>
    <xf numFmtId="0" fontId="23" fillId="0" borderId="6" xfId="0" applyFont="1" applyBorder="1"/>
    <xf numFmtId="0" fontId="23" fillId="0" borderId="7" xfId="0" applyFont="1" applyBorder="1"/>
    <xf numFmtId="0" fontId="23" fillId="0" borderId="8" xfId="0" applyFont="1" applyBorder="1"/>
    <xf numFmtId="0" fontId="23" fillId="0" borderId="0" xfId="0" applyFont="1" applyBorder="1"/>
    <xf numFmtId="0" fontId="23" fillId="0" borderId="5" xfId="0" applyFont="1" applyBorder="1"/>
    <xf numFmtId="0" fontId="24" fillId="0" borderId="6" xfId="0" applyFont="1" applyBorder="1"/>
    <xf numFmtId="0" fontId="24" fillId="0" borderId="9" xfId="0" applyFont="1" applyBorder="1"/>
    <xf numFmtId="0" fontId="24" fillId="0" borderId="11" xfId="0" applyFont="1" applyBorder="1"/>
    <xf numFmtId="0" fontId="25" fillId="0" borderId="6" xfId="0" applyFont="1" applyBorder="1"/>
    <xf numFmtId="0" fontId="25" fillId="0" borderId="9" xfId="0" applyFont="1" applyBorder="1"/>
    <xf numFmtId="0" fontId="25" fillId="0" borderId="11" xfId="0" applyFont="1" applyBorder="1"/>
    <xf numFmtId="0" fontId="23" fillId="0" borderId="9" xfId="0" applyFont="1" applyBorder="1"/>
    <xf numFmtId="0" fontId="0" fillId="0" borderId="0" xfId="0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harter Roman" panose="02040503050506020203" pitchFamily="18" charset="0"/>
                <a:ea typeface="+mn-ea"/>
                <a:cs typeface="+mn-cs"/>
              </a:defRPr>
            </a:pPr>
            <a:r>
              <a:rPr lang="en-US" sz="1600" baseline="0">
                <a:latin typeface="Charter Roman" panose="02040503050506020203" pitchFamily="18" charset="0"/>
              </a:rPr>
              <a:t>Resources used by Students for Differential Diagnoneses </a:t>
            </a:r>
            <a:endParaRPr lang="en-US" sz="1600">
              <a:latin typeface="Charter Roman" panose="02040503050506020203" pitchFamily="18" charset="0"/>
            </a:endParaRPr>
          </a:p>
        </c:rich>
      </c:tx>
      <c:layout>
        <c:manualLayout>
          <c:xMode val="edge"/>
          <c:yMode val="edge"/>
          <c:x val="0.40427170900772391"/>
          <c:y val="5.3518339161588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harter Roman" panose="020405030505060202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72706226948035"/>
          <c:y val="0.26388591369687875"/>
          <c:w val="0.84344626026133174"/>
          <c:h val="0.735404722490087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E2-C74E-9547-D181F0D3BD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9DF-D442-902C-89EC399D42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DE2-C74E-9547-D181F0D3BD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9DF-D442-902C-89EC399D42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DE2-C74E-9547-D181F0D3BD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DE2-C74E-9547-D181F0D3BD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9DF-D442-902C-89EC399D42B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DE2-C74E-9547-D181F0D3BD0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DE2-C74E-9547-D181F0D3BD0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9DF-D442-902C-89EC399D42B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9DE2-C74E-9547-D181F0D3BD0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9DF-D442-902C-89EC399D42BC}"/>
              </c:ext>
            </c:extLst>
          </c:dPt>
          <c:dLbls>
            <c:dLbl>
              <c:idx val="1"/>
              <c:layout>
                <c:manualLayout>
                  <c:x val="3.0133297224543332E-2"/>
                  <c:y val="7.17400928447197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DF-D442-902C-89EC399D42BC}"/>
                </c:ext>
              </c:extLst>
            </c:dLbl>
            <c:dLbl>
              <c:idx val="3"/>
              <c:layout>
                <c:manualLayout>
                  <c:x val="-0.13493714032612877"/>
                  <c:y val="-0.256524917984198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96731970045816"/>
                      <c:h val="0.159484650701532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9DF-D442-902C-89EC399D42BC}"/>
                </c:ext>
              </c:extLst>
            </c:dLbl>
            <c:dLbl>
              <c:idx val="6"/>
              <c:layout>
                <c:manualLayout>
                  <c:x val="1.5330970827658866E-2"/>
                  <c:y val="8.8156363449924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DF-D442-902C-89EC399D42BC}"/>
                </c:ext>
              </c:extLst>
            </c:dLbl>
            <c:dLbl>
              <c:idx val="9"/>
              <c:layout>
                <c:manualLayout>
                  <c:x val="-5.429537434429061E-2"/>
                  <c:y val="2.10688075875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DF-D442-902C-89EC399D42BC}"/>
                </c:ext>
              </c:extLst>
            </c:dLbl>
            <c:dLbl>
              <c:idx val="11"/>
              <c:layout>
                <c:manualLayout>
                  <c:x val="-0.17757201439277095"/>
                  <c:y val="1.5800786293499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F-D442-902C-89EC399D4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'Q1'!$B$71:$M$71</c:f>
              <c:numCache>
                <c:formatCode>General</c:formatCode>
                <c:ptCount val="12"/>
              </c:numCache>
            </c:numRef>
          </c:cat>
          <c:val>
            <c:numRef>
              <c:f>'Q1'!$B$74:$M$74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9DF-D442-902C-89EC399D42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Preferences!$A$111</c:f>
              <c:strCache>
                <c:ptCount val="1"/>
                <c:pt idx="0">
                  <c:v>Least Useful (1-3)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Preferences!$B$110:$L$110</c:f>
              <c:strCache>
                <c:ptCount val="11"/>
                <c:pt idx="0">
                  <c:v>UNM SOM Course Materials </c:v>
                </c:pt>
                <c:pt idx="1">
                  <c:v>General Web Browsers </c:v>
                </c:pt>
                <c:pt idx="2">
                  <c:v>Five-Minute Clinical Consult</c:v>
                </c:pt>
                <c:pt idx="3">
                  <c:v>Textbooks</c:v>
                </c:pt>
                <c:pt idx="4">
                  <c:v>VisualDx</c:v>
                </c:pt>
                <c:pt idx="5">
                  <c:v>General Medical Websites</c:v>
                </c:pt>
                <c:pt idx="6">
                  <c:v>Diagnosaurus</c:v>
                </c:pt>
                <c:pt idx="7">
                  <c:v>Journal Articles</c:v>
                </c:pt>
                <c:pt idx="8">
                  <c:v>Medical Society Websites </c:v>
                </c:pt>
                <c:pt idx="9">
                  <c:v>UpToDate</c:v>
                </c:pt>
                <c:pt idx="10">
                  <c:v>DynaMed</c:v>
                </c:pt>
              </c:strCache>
            </c:strRef>
          </c:cat>
          <c:val>
            <c:numRef>
              <c:f>Preferences!$B$111:$L$111</c:f>
              <c:numCache>
                <c:formatCode>General</c:formatCode>
                <c:ptCount val="11"/>
                <c:pt idx="0">
                  <c:v>12</c:v>
                </c:pt>
                <c:pt idx="1">
                  <c:v>14</c:v>
                </c:pt>
                <c:pt idx="2">
                  <c:v>0</c:v>
                </c:pt>
                <c:pt idx="3">
                  <c:v>7.5</c:v>
                </c:pt>
                <c:pt idx="4">
                  <c:v>17</c:v>
                </c:pt>
                <c:pt idx="5">
                  <c:v>3</c:v>
                </c:pt>
                <c:pt idx="6">
                  <c:v>11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6-9A46-956B-F199D103F46E}"/>
            </c:ext>
          </c:extLst>
        </c:ser>
        <c:ser>
          <c:idx val="1"/>
          <c:order val="1"/>
          <c:tx>
            <c:strRef>
              <c:f>Preferences!$A$112</c:f>
              <c:strCache>
                <c:ptCount val="1"/>
                <c:pt idx="0">
                  <c:v>Slightly Useful (4-6)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76-9A46-956B-F199D103F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Preferences!$B$110:$L$110</c:f>
              <c:strCache>
                <c:ptCount val="11"/>
                <c:pt idx="0">
                  <c:v>UNM SOM Course Materials </c:v>
                </c:pt>
                <c:pt idx="1">
                  <c:v>General Web Browsers </c:v>
                </c:pt>
                <c:pt idx="2">
                  <c:v>Five-Minute Clinical Consult</c:v>
                </c:pt>
                <c:pt idx="3">
                  <c:v>Textbooks</c:v>
                </c:pt>
                <c:pt idx="4">
                  <c:v>VisualDx</c:v>
                </c:pt>
                <c:pt idx="5">
                  <c:v>General Medical Websites</c:v>
                </c:pt>
                <c:pt idx="6">
                  <c:v>Diagnosaurus</c:v>
                </c:pt>
                <c:pt idx="7">
                  <c:v>Journal Articles</c:v>
                </c:pt>
                <c:pt idx="8">
                  <c:v>Medical Society Websites </c:v>
                </c:pt>
                <c:pt idx="9">
                  <c:v>UpToDate</c:v>
                </c:pt>
                <c:pt idx="10">
                  <c:v>DynaMed</c:v>
                </c:pt>
              </c:strCache>
            </c:strRef>
          </c:cat>
          <c:val>
            <c:numRef>
              <c:f>Preferences!$B$112:$L$112</c:f>
              <c:numCache>
                <c:formatCode>General</c:formatCode>
                <c:ptCount val="11"/>
                <c:pt idx="0">
                  <c:v>43</c:v>
                </c:pt>
                <c:pt idx="1">
                  <c:v>36</c:v>
                </c:pt>
                <c:pt idx="2">
                  <c:v>50</c:v>
                </c:pt>
                <c:pt idx="3">
                  <c:v>33</c:v>
                </c:pt>
                <c:pt idx="4">
                  <c:v>20</c:v>
                </c:pt>
                <c:pt idx="5">
                  <c:v>25</c:v>
                </c:pt>
                <c:pt idx="6">
                  <c:v>18</c:v>
                </c:pt>
                <c:pt idx="7">
                  <c:v>16</c:v>
                </c:pt>
                <c:pt idx="8">
                  <c:v>13</c:v>
                </c:pt>
                <c:pt idx="9">
                  <c:v>12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6-9A46-956B-F199D103F46E}"/>
            </c:ext>
          </c:extLst>
        </c:ser>
        <c:ser>
          <c:idx val="2"/>
          <c:order val="2"/>
          <c:tx>
            <c:strRef>
              <c:f>Preferences!$A$113</c:f>
              <c:strCache>
                <c:ptCount val="1"/>
                <c:pt idx="0">
                  <c:v>Somewhat Useful (7)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Preferences!$B$110:$L$110</c:f>
              <c:strCache>
                <c:ptCount val="11"/>
                <c:pt idx="0">
                  <c:v>UNM SOM Course Materials </c:v>
                </c:pt>
                <c:pt idx="1">
                  <c:v>General Web Browsers </c:v>
                </c:pt>
                <c:pt idx="2">
                  <c:v>Five-Minute Clinical Consult</c:v>
                </c:pt>
                <c:pt idx="3">
                  <c:v>Textbooks</c:v>
                </c:pt>
                <c:pt idx="4">
                  <c:v>VisualDx</c:v>
                </c:pt>
                <c:pt idx="5">
                  <c:v>General Medical Websites</c:v>
                </c:pt>
                <c:pt idx="6">
                  <c:v>Diagnosaurus</c:v>
                </c:pt>
                <c:pt idx="7">
                  <c:v>Journal Articles</c:v>
                </c:pt>
                <c:pt idx="8">
                  <c:v>Medical Society Websites </c:v>
                </c:pt>
                <c:pt idx="9">
                  <c:v>UpToDate</c:v>
                </c:pt>
                <c:pt idx="10">
                  <c:v>DynaMed</c:v>
                </c:pt>
              </c:strCache>
            </c:strRef>
          </c:cat>
          <c:val>
            <c:numRef>
              <c:f>Preferences!$B$113:$L$113</c:f>
              <c:numCache>
                <c:formatCode>General</c:formatCode>
                <c:ptCount val="11"/>
                <c:pt idx="0">
                  <c:v>15</c:v>
                </c:pt>
                <c:pt idx="1">
                  <c:v>8</c:v>
                </c:pt>
                <c:pt idx="2">
                  <c:v>0</c:v>
                </c:pt>
                <c:pt idx="3">
                  <c:v>7.5</c:v>
                </c:pt>
                <c:pt idx="4">
                  <c:v>6</c:v>
                </c:pt>
                <c:pt idx="5">
                  <c:v>11</c:v>
                </c:pt>
                <c:pt idx="6">
                  <c:v>4</c:v>
                </c:pt>
                <c:pt idx="7">
                  <c:v>8</c:v>
                </c:pt>
                <c:pt idx="8">
                  <c:v>13</c:v>
                </c:pt>
                <c:pt idx="9">
                  <c:v>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6-9A46-956B-F199D103F46E}"/>
            </c:ext>
          </c:extLst>
        </c:ser>
        <c:ser>
          <c:idx val="3"/>
          <c:order val="3"/>
          <c:tx>
            <c:strRef>
              <c:f>Preferences!$A$114</c:f>
              <c:strCache>
                <c:ptCount val="1"/>
                <c:pt idx="0">
                  <c:v>Very/Extremely Useful (11-13)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Preferences!$B$110:$L$110</c:f>
              <c:strCache>
                <c:ptCount val="11"/>
                <c:pt idx="0">
                  <c:v>UNM SOM Course Materials </c:v>
                </c:pt>
                <c:pt idx="1">
                  <c:v>General Web Browsers </c:v>
                </c:pt>
                <c:pt idx="2">
                  <c:v>Five-Minute Clinical Consult</c:v>
                </c:pt>
                <c:pt idx="3">
                  <c:v>Textbooks</c:v>
                </c:pt>
                <c:pt idx="4">
                  <c:v>VisualDx</c:v>
                </c:pt>
                <c:pt idx="5">
                  <c:v>General Medical Websites</c:v>
                </c:pt>
                <c:pt idx="6">
                  <c:v>Diagnosaurus</c:v>
                </c:pt>
                <c:pt idx="7">
                  <c:v>Journal Articles</c:v>
                </c:pt>
                <c:pt idx="8">
                  <c:v>Medical Society Websites </c:v>
                </c:pt>
                <c:pt idx="9">
                  <c:v>UpToDate</c:v>
                </c:pt>
                <c:pt idx="10">
                  <c:v>DynaMed</c:v>
                </c:pt>
              </c:strCache>
            </c:strRef>
          </c:cat>
          <c:val>
            <c:numRef>
              <c:f>Preferences!$B$114:$L$114</c:f>
              <c:numCache>
                <c:formatCode>General</c:formatCode>
                <c:ptCount val="11"/>
                <c:pt idx="0">
                  <c:v>30</c:v>
                </c:pt>
                <c:pt idx="1">
                  <c:v>42</c:v>
                </c:pt>
                <c:pt idx="2">
                  <c:v>50</c:v>
                </c:pt>
                <c:pt idx="3">
                  <c:v>52</c:v>
                </c:pt>
                <c:pt idx="4">
                  <c:v>57</c:v>
                </c:pt>
                <c:pt idx="5">
                  <c:v>61</c:v>
                </c:pt>
                <c:pt idx="6">
                  <c:v>67</c:v>
                </c:pt>
                <c:pt idx="7">
                  <c:v>68</c:v>
                </c:pt>
                <c:pt idx="8">
                  <c:v>70</c:v>
                </c:pt>
                <c:pt idx="9">
                  <c:v>78</c:v>
                </c:pt>
                <c:pt idx="1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6-9A46-956B-F199D103F4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149078639"/>
        <c:axId val="1110910303"/>
      </c:barChart>
      <c:catAx>
        <c:axId val="114907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910303"/>
        <c:crosses val="autoZero"/>
        <c:auto val="1"/>
        <c:lblAlgn val="ctr"/>
        <c:lblOffset val="100"/>
        <c:noMultiLvlLbl val="0"/>
      </c:catAx>
      <c:valAx>
        <c:axId val="111091030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14907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Preferences2!$A$89</c:f>
              <c:strCache>
                <c:ptCount val="1"/>
                <c:pt idx="0">
                  <c:v>Least Useful (1-4)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Preferences2!$B$88:$L$88</c:f>
              <c:strCache>
                <c:ptCount val="11"/>
                <c:pt idx="0">
                  <c:v>UNM SOM Course Materials </c:v>
                </c:pt>
                <c:pt idx="1">
                  <c:v>General Web Browsers </c:v>
                </c:pt>
                <c:pt idx="2">
                  <c:v>Five-Minute Clinical Consult</c:v>
                </c:pt>
                <c:pt idx="3">
                  <c:v>Textbooks</c:v>
                </c:pt>
                <c:pt idx="4">
                  <c:v>VisualDx</c:v>
                </c:pt>
                <c:pt idx="5">
                  <c:v>General Medical Websites</c:v>
                </c:pt>
                <c:pt idx="6">
                  <c:v>Diagnosaurus</c:v>
                </c:pt>
                <c:pt idx="7">
                  <c:v>Journal Articles</c:v>
                </c:pt>
                <c:pt idx="8">
                  <c:v>Medical Society Websites </c:v>
                </c:pt>
                <c:pt idx="9">
                  <c:v>UpToDate</c:v>
                </c:pt>
                <c:pt idx="10">
                  <c:v>DynaMed</c:v>
                </c:pt>
              </c:strCache>
            </c:strRef>
          </c:cat>
          <c:val>
            <c:numRef>
              <c:f>Preferences2!$B$89:$L$89</c:f>
              <c:numCache>
                <c:formatCode>General</c:formatCode>
                <c:ptCount val="11"/>
                <c:pt idx="0">
                  <c:v>27</c:v>
                </c:pt>
                <c:pt idx="1">
                  <c:v>24</c:v>
                </c:pt>
                <c:pt idx="2">
                  <c:v>0</c:v>
                </c:pt>
                <c:pt idx="3">
                  <c:v>18</c:v>
                </c:pt>
                <c:pt idx="4">
                  <c:v>22</c:v>
                </c:pt>
                <c:pt idx="5">
                  <c:v>12</c:v>
                </c:pt>
                <c:pt idx="6">
                  <c:v>18</c:v>
                </c:pt>
                <c:pt idx="7">
                  <c:v>13</c:v>
                </c:pt>
                <c:pt idx="8">
                  <c:v>8</c:v>
                </c:pt>
                <c:pt idx="9">
                  <c:v>9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D-FD4F-BCFB-6DEDD0C4F30F}"/>
            </c:ext>
          </c:extLst>
        </c:ser>
        <c:ser>
          <c:idx val="1"/>
          <c:order val="1"/>
          <c:tx>
            <c:strRef>
              <c:f>Preferences2!$A$90</c:f>
              <c:strCache>
                <c:ptCount val="1"/>
                <c:pt idx="0">
                  <c:v>Somewhat Useful (5-7)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Preferences2!$B$88:$L$88</c:f>
              <c:strCache>
                <c:ptCount val="11"/>
                <c:pt idx="0">
                  <c:v>UNM SOM Course Materials </c:v>
                </c:pt>
                <c:pt idx="1">
                  <c:v>General Web Browsers </c:v>
                </c:pt>
                <c:pt idx="2">
                  <c:v>Five-Minute Clinical Consult</c:v>
                </c:pt>
                <c:pt idx="3">
                  <c:v>Textbooks</c:v>
                </c:pt>
                <c:pt idx="4">
                  <c:v>VisualDx</c:v>
                </c:pt>
                <c:pt idx="5">
                  <c:v>General Medical Websites</c:v>
                </c:pt>
                <c:pt idx="6">
                  <c:v>Diagnosaurus</c:v>
                </c:pt>
                <c:pt idx="7">
                  <c:v>Journal Articles</c:v>
                </c:pt>
                <c:pt idx="8">
                  <c:v>Medical Society Websites </c:v>
                </c:pt>
                <c:pt idx="9">
                  <c:v>UpToDate</c:v>
                </c:pt>
                <c:pt idx="10">
                  <c:v>DynaMed</c:v>
                </c:pt>
              </c:strCache>
            </c:strRef>
          </c:cat>
          <c:val>
            <c:numRef>
              <c:f>Preferences2!$B$90:$L$90</c:f>
              <c:numCache>
                <c:formatCode>General</c:formatCode>
                <c:ptCount val="11"/>
                <c:pt idx="0">
                  <c:v>42.5</c:v>
                </c:pt>
                <c:pt idx="1">
                  <c:v>26</c:v>
                </c:pt>
                <c:pt idx="2">
                  <c:v>50</c:v>
                </c:pt>
                <c:pt idx="3">
                  <c:v>28</c:v>
                </c:pt>
                <c:pt idx="4">
                  <c:v>19</c:v>
                </c:pt>
                <c:pt idx="5">
                  <c:v>29</c:v>
                </c:pt>
                <c:pt idx="6">
                  <c:v>15</c:v>
                </c:pt>
                <c:pt idx="7">
                  <c:v>18</c:v>
                </c:pt>
                <c:pt idx="8">
                  <c:v>21</c:v>
                </c:pt>
                <c:pt idx="9">
                  <c:v>13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D-FD4F-BCFB-6DEDD0C4F30F}"/>
            </c:ext>
          </c:extLst>
        </c:ser>
        <c:ser>
          <c:idx val="2"/>
          <c:order val="2"/>
          <c:tx>
            <c:strRef>
              <c:f>Preferences2!$A$91</c:f>
              <c:strCache>
                <c:ptCount val="1"/>
                <c:pt idx="0">
                  <c:v>Most Useful (8-11)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Preferences2!$B$88:$L$88</c:f>
              <c:strCache>
                <c:ptCount val="11"/>
                <c:pt idx="0">
                  <c:v>UNM SOM Course Materials </c:v>
                </c:pt>
                <c:pt idx="1">
                  <c:v>General Web Browsers </c:v>
                </c:pt>
                <c:pt idx="2">
                  <c:v>Five-Minute Clinical Consult</c:v>
                </c:pt>
                <c:pt idx="3">
                  <c:v>Textbooks</c:v>
                </c:pt>
                <c:pt idx="4">
                  <c:v>VisualDx</c:v>
                </c:pt>
                <c:pt idx="5">
                  <c:v>General Medical Websites</c:v>
                </c:pt>
                <c:pt idx="6">
                  <c:v>Diagnosaurus</c:v>
                </c:pt>
                <c:pt idx="7">
                  <c:v>Journal Articles</c:v>
                </c:pt>
                <c:pt idx="8">
                  <c:v>Medical Society Websites </c:v>
                </c:pt>
                <c:pt idx="9">
                  <c:v>UpToDate</c:v>
                </c:pt>
                <c:pt idx="10">
                  <c:v>DynaMed</c:v>
                </c:pt>
              </c:strCache>
            </c:strRef>
          </c:cat>
          <c:val>
            <c:numRef>
              <c:f>Preferences2!$B$91:$L$91</c:f>
              <c:numCache>
                <c:formatCode>General</c:formatCode>
                <c:ptCount val="11"/>
                <c:pt idx="0">
                  <c:v>30.5</c:v>
                </c:pt>
                <c:pt idx="1">
                  <c:v>50</c:v>
                </c:pt>
                <c:pt idx="2">
                  <c:v>50</c:v>
                </c:pt>
                <c:pt idx="3">
                  <c:v>54</c:v>
                </c:pt>
                <c:pt idx="4">
                  <c:v>59</c:v>
                </c:pt>
                <c:pt idx="5">
                  <c:v>59</c:v>
                </c:pt>
                <c:pt idx="6">
                  <c:v>67</c:v>
                </c:pt>
                <c:pt idx="7">
                  <c:v>69</c:v>
                </c:pt>
                <c:pt idx="8">
                  <c:v>71</c:v>
                </c:pt>
                <c:pt idx="9">
                  <c:v>78</c:v>
                </c:pt>
                <c:pt idx="1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D-FD4F-BCFB-6DEDD0C4F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8864976"/>
        <c:axId val="1558868864"/>
      </c:barChart>
      <c:catAx>
        <c:axId val="155886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868864"/>
        <c:crosses val="autoZero"/>
        <c:auto val="1"/>
        <c:lblAlgn val="ctr"/>
        <c:lblOffset val="100"/>
        <c:noMultiLvlLbl val="0"/>
      </c:catAx>
      <c:valAx>
        <c:axId val="15588688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86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Sheet3!$A$100</c:f>
              <c:strCache>
                <c:ptCount val="1"/>
                <c:pt idx="0">
                  <c:v>Least Useful (1-2)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Sheet3!$B$99:$M$99</c:f>
              <c:strCache>
                <c:ptCount val="12"/>
                <c:pt idx="0">
                  <c:v>UNM SOM Course Materials </c:v>
                </c:pt>
                <c:pt idx="1">
                  <c:v>Other (non-UNM SOM) Medical School's Resources</c:v>
                </c:pt>
                <c:pt idx="2">
                  <c:v>General Web Browsers </c:v>
                </c:pt>
                <c:pt idx="3">
                  <c:v>VisualDx</c:v>
                </c:pt>
                <c:pt idx="4">
                  <c:v>Diagnosaurus</c:v>
                </c:pt>
                <c:pt idx="5">
                  <c:v>Journal Articles</c:v>
                </c:pt>
                <c:pt idx="6">
                  <c:v>Five-Minute Clinical Consult</c:v>
                </c:pt>
                <c:pt idx="7">
                  <c:v>General Medical Websites</c:v>
                </c:pt>
                <c:pt idx="8">
                  <c:v>Textbooks</c:v>
                </c:pt>
                <c:pt idx="9">
                  <c:v>Medical Society Websites </c:v>
                </c:pt>
                <c:pt idx="10">
                  <c:v>DynaMed</c:v>
                </c:pt>
                <c:pt idx="11">
                  <c:v>UpToDate</c:v>
                </c:pt>
              </c:strCache>
            </c:strRef>
          </c:cat>
          <c:val>
            <c:numRef>
              <c:f>Sheet3!$B$100:$M$100</c:f>
              <c:numCache>
                <c:formatCode>General</c:formatCode>
                <c:ptCount val="12"/>
                <c:pt idx="0">
                  <c:v>6.1</c:v>
                </c:pt>
                <c:pt idx="1">
                  <c:v>33.299999999999997</c:v>
                </c:pt>
                <c:pt idx="2">
                  <c:v>9.5</c:v>
                </c:pt>
                <c:pt idx="3">
                  <c:v>11.1</c:v>
                </c:pt>
                <c:pt idx="4">
                  <c:v>7.4</c:v>
                </c:pt>
                <c:pt idx="5">
                  <c:v>5.0999999999999996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11.8</c:v>
                </c:pt>
                <c:pt idx="1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9-E443-A49B-A8B28811C46F}"/>
            </c:ext>
          </c:extLst>
        </c:ser>
        <c:ser>
          <c:idx val="1"/>
          <c:order val="1"/>
          <c:tx>
            <c:strRef>
              <c:f>Sheet3!$A$101</c:f>
              <c:strCache>
                <c:ptCount val="1"/>
                <c:pt idx="0">
                  <c:v>Slightly Useful (3-4)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Sheet3!$B$99:$M$99</c:f>
              <c:strCache>
                <c:ptCount val="12"/>
                <c:pt idx="0">
                  <c:v>UNM SOM Course Materials </c:v>
                </c:pt>
                <c:pt idx="1">
                  <c:v>Other (non-UNM SOM) Medical School's Resources</c:v>
                </c:pt>
                <c:pt idx="2">
                  <c:v>General Web Browsers </c:v>
                </c:pt>
                <c:pt idx="3">
                  <c:v>VisualDx</c:v>
                </c:pt>
                <c:pt idx="4">
                  <c:v>Diagnosaurus</c:v>
                </c:pt>
                <c:pt idx="5">
                  <c:v>Journal Articles</c:v>
                </c:pt>
                <c:pt idx="6">
                  <c:v>Five-Minute Clinical Consult</c:v>
                </c:pt>
                <c:pt idx="7">
                  <c:v>General Medical Websites</c:v>
                </c:pt>
                <c:pt idx="8">
                  <c:v>Textbooks</c:v>
                </c:pt>
                <c:pt idx="9">
                  <c:v>Medical Society Websites </c:v>
                </c:pt>
                <c:pt idx="10">
                  <c:v>DynaMed</c:v>
                </c:pt>
                <c:pt idx="11">
                  <c:v>UpToDate</c:v>
                </c:pt>
              </c:strCache>
            </c:strRef>
          </c:cat>
          <c:val>
            <c:numRef>
              <c:f>Sheet3!$B$101:$M$101</c:f>
              <c:numCache>
                <c:formatCode>General</c:formatCode>
                <c:ptCount val="12"/>
                <c:pt idx="0">
                  <c:v>21.2</c:v>
                </c:pt>
                <c:pt idx="1">
                  <c:v>0</c:v>
                </c:pt>
                <c:pt idx="2">
                  <c:v>14.3</c:v>
                </c:pt>
                <c:pt idx="3">
                  <c:v>11.1</c:v>
                </c:pt>
                <c:pt idx="4">
                  <c:v>11.1</c:v>
                </c:pt>
                <c:pt idx="5">
                  <c:v>7.7</c:v>
                </c:pt>
                <c:pt idx="6">
                  <c:v>0</c:v>
                </c:pt>
                <c:pt idx="7">
                  <c:v>11.8</c:v>
                </c:pt>
                <c:pt idx="8">
                  <c:v>17.899999999999999</c:v>
                </c:pt>
                <c:pt idx="9">
                  <c:v>8.3000000000000007</c:v>
                </c:pt>
                <c:pt idx="10">
                  <c:v>0</c:v>
                </c:pt>
                <c:pt idx="11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9-E443-A49B-A8B28811C46F}"/>
            </c:ext>
          </c:extLst>
        </c:ser>
        <c:ser>
          <c:idx val="2"/>
          <c:order val="2"/>
          <c:tx>
            <c:strRef>
              <c:f>Sheet3!$A$102</c:f>
              <c:strCache>
                <c:ptCount val="1"/>
                <c:pt idx="0">
                  <c:v>Somewhat Useful (5-6)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Sheet3!$B$99:$M$99</c:f>
              <c:strCache>
                <c:ptCount val="12"/>
                <c:pt idx="0">
                  <c:v>UNM SOM Course Materials </c:v>
                </c:pt>
                <c:pt idx="1">
                  <c:v>Other (non-UNM SOM) Medical School's Resources</c:v>
                </c:pt>
                <c:pt idx="2">
                  <c:v>General Web Browsers </c:v>
                </c:pt>
                <c:pt idx="3">
                  <c:v>VisualDx</c:v>
                </c:pt>
                <c:pt idx="4">
                  <c:v>Diagnosaurus</c:v>
                </c:pt>
                <c:pt idx="5">
                  <c:v>Journal Articles</c:v>
                </c:pt>
                <c:pt idx="6">
                  <c:v>Five-Minute Clinical Consult</c:v>
                </c:pt>
                <c:pt idx="7">
                  <c:v>General Medical Websites</c:v>
                </c:pt>
                <c:pt idx="8">
                  <c:v>Textbooks</c:v>
                </c:pt>
                <c:pt idx="9">
                  <c:v>Medical Society Websites </c:v>
                </c:pt>
                <c:pt idx="10">
                  <c:v>DynaMed</c:v>
                </c:pt>
                <c:pt idx="11">
                  <c:v>UpToDate</c:v>
                </c:pt>
              </c:strCache>
            </c:strRef>
          </c:cat>
          <c:val>
            <c:numRef>
              <c:f>Sheet3!$B$102:$M$102</c:f>
              <c:numCache>
                <c:formatCode>General</c:formatCode>
                <c:ptCount val="12"/>
                <c:pt idx="0">
                  <c:v>27.3</c:v>
                </c:pt>
                <c:pt idx="1">
                  <c:v>0</c:v>
                </c:pt>
                <c:pt idx="2">
                  <c:v>19</c:v>
                </c:pt>
                <c:pt idx="3">
                  <c:v>11.1</c:v>
                </c:pt>
                <c:pt idx="4">
                  <c:v>11.1</c:v>
                </c:pt>
                <c:pt idx="5">
                  <c:v>10.3</c:v>
                </c:pt>
                <c:pt idx="6">
                  <c:v>50</c:v>
                </c:pt>
                <c:pt idx="7">
                  <c:v>17.600000000000001</c:v>
                </c:pt>
                <c:pt idx="8">
                  <c:v>17.899999999999999</c:v>
                </c:pt>
                <c:pt idx="9">
                  <c:v>8.3000000000000007</c:v>
                </c:pt>
                <c:pt idx="10">
                  <c:v>0</c:v>
                </c:pt>
                <c:pt idx="11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B9-E443-A49B-A8B28811C46F}"/>
            </c:ext>
          </c:extLst>
        </c:ser>
        <c:ser>
          <c:idx val="3"/>
          <c:order val="3"/>
          <c:tx>
            <c:strRef>
              <c:f>Sheet3!$A$103</c:f>
              <c:strCache>
                <c:ptCount val="1"/>
                <c:pt idx="0">
                  <c:v>Useful (7-8)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Sheet3!$B$99:$M$99</c:f>
              <c:strCache>
                <c:ptCount val="12"/>
                <c:pt idx="0">
                  <c:v>UNM SOM Course Materials </c:v>
                </c:pt>
                <c:pt idx="1">
                  <c:v>Other (non-UNM SOM) Medical School's Resources</c:v>
                </c:pt>
                <c:pt idx="2">
                  <c:v>General Web Browsers </c:v>
                </c:pt>
                <c:pt idx="3">
                  <c:v>VisualDx</c:v>
                </c:pt>
                <c:pt idx="4">
                  <c:v>Diagnosaurus</c:v>
                </c:pt>
                <c:pt idx="5">
                  <c:v>Journal Articles</c:v>
                </c:pt>
                <c:pt idx="6">
                  <c:v>Five-Minute Clinical Consult</c:v>
                </c:pt>
                <c:pt idx="7">
                  <c:v>General Medical Websites</c:v>
                </c:pt>
                <c:pt idx="8">
                  <c:v>Textbooks</c:v>
                </c:pt>
                <c:pt idx="9">
                  <c:v>Medical Society Websites </c:v>
                </c:pt>
                <c:pt idx="10">
                  <c:v>DynaMed</c:v>
                </c:pt>
                <c:pt idx="11">
                  <c:v>UpToDate</c:v>
                </c:pt>
              </c:strCache>
            </c:strRef>
          </c:cat>
          <c:val>
            <c:numRef>
              <c:f>Sheet3!$B$103:$M$103</c:f>
              <c:numCache>
                <c:formatCode>General</c:formatCode>
                <c:ptCount val="12"/>
                <c:pt idx="0">
                  <c:v>21.2</c:v>
                </c:pt>
                <c:pt idx="1">
                  <c:v>33.299999999999997</c:v>
                </c:pt>
                <c:pt idx="2">
                  <c:v>19</c:v>
                </c:pt>
                <c:pt idx="3">
                  <c:v>14.8</c:v>
                </c:pt>
                <c:pt idx="4">
                  <c:v>22.2</c:v>
                </c:pt>
                <c:pt idx="5">
                  <c:v>28.2</c:v>
                </c:pt>
                <c:pt idx="6">
                  <c:v>0</c:v>
                </c:pt>
                <c:pt idx="7">
                  <c:v>17.600000000000001</c:v>
                </c:pt>
                <c:pt idx="8">
                  <c:v>10.7</c:v>
                </c:pt>
                <c:pt idx="9">
                  <c:v>20.8</c:v>
                </c:pt>
                <c:pt idx="10">
                  <c:v>23.5</c:v>
                </c:pt>
                <c:pt idx="11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B9-E443-A49B-A8B28811C46F}"/>
            </c:ext>
          </c:extLst>
        </c:ser>
        <c:ser>
          <c:idx val="4"/>
          <c:order val="4"/>
          <c:tx>
            <c:strRef>
              <c:f>Sheet3!$A$104</c:f>
              <c:strCache>
                <c:ptCount val="1"/>
                <c:pt idx="0">
                  <c:v>Most Useful (9-11)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Sheet3!$B$99:$M$99</c:f>
              <c:strCache>
                <c:ptCount val="12"/>
                <c:pt idx="0">
                  <c:v>UNM SOM Course Materials </c:v>
                </c:pt>
                <c:pt idx="1">
                  <c:v>Other (non-UNM SOM) Medical School's Resources</c:v>
                </c:pt>
                <c:pt idx="2">
                  <c:v>General Web Browsers </c:v>
                </c:pt>
                <c:pt idx="3">
                  <c:v>VisualDx</c:v>
                </c:pt>
                <c:pt idx="4">
                  <c:v>Diagnosaurus</c:v>
                </c:pt>
                <c:pt idx="5">
                  <c:v>Journal Articles</c:v>
                </c:pt>
                <c:pt idx="6">
                  <c:v>Five-Minute Clinical Consult</c:v>
                </c:pt>
                <c:pt idx="7">
                  <c:v>General Medical Websites</c:v>
                </c:pt>
                <c:pt idx="8">
                  <c:v>Textbooks</c:v>
                </c:pt>
                <c:pt idx="9">
                  <c:v>Medical Society Websites </c:v>
                </c:pt>
                <c:pt idx="10">
                  <c:v>DynaMed</c:v>
                </c:pt>
                <c:pt idx="11">
                  <c:v>UpToDate</c:v>
                </c:pt>
              </c:strCache>
            </c:strRef>
          </c:cat>
          <c:val>
            <c:numRef>
              <c:f>Sheet3!$B$104:$M$104</c:f>
              <c:numCache>
                <c:formatCode>General</c:formatCode>
                <c:ptCount val="12"/>
                <c:pt idx="0">
                  <c:v>24.2</c:v>
                </c:pt>
                <c:pt idx="1">
                  <c:v>33.299999999999997</c:v>
                </c:pt>
                <c:pt idx="2">
                  <c:v>38.1</c:v>
                </c:pt>
                <c:pt idx="3">
                  <c:v>51.9</c:v>
                </c:pt>
                <c:pt idx="4">
                  <c:v>48.1</c:v>
                </c:pt>
                <c:pt idx="5">
                  <c:v>48.7</c:v>
                </c:pt>
                <c:pt idx="6">
                  <c:v>50</c:v>
                </c:pt>
                <c:pt idx="7">
                  <c:v>52.9</c:v>
                </c:pt>
                <c:pt idx="8">
                  <c:v>53.6</c:v>
                </c:pt>
                <c:pt idx="9">
                  <c:v>62.5</c:v>
                </c:pt>
                <c:pt idx="10">
                  <c:v>64.7</c:v>
                </c:pt>
                <c:pt idx="11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B9-E443-A49B-A8B28811C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2556784"/>
        <c:axId val="1507355936"/>
      </c:barChart>
      <c:catAx>
        <c:axId val="1562556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7355936"/>
        <c:crosses val="autoZero"/>
        <c:auto val="1"/>
        <c:lblAlgn val="ctr"/>
        <c:lblOffset val="100"/>
        <c:noMultiLvlLbl val="0"/>
      </c:catAx>
      <c:valAx>
        <c:axId val="150735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55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712610</xdr:colOff>
      <xdr:row>48</xdr:row>
      <xdr:rowOff>32454</xdr:rowOff>
    </xdr:from>
    <xdr:to>
      <xdr:col>41</xdr:col>
      <xdr:colOff>409222</xdr:colOff>
      <xdr:row>69</xdr:row>
      <xdr:rowOff>155221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5E02D4-2CBA-0E45-BAA5-3557697B3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0.82629</cdr:x>
      <cdr:y>0.9108</cdr:y>
    </cdr:from>
    <cdr:to>
      <cdr:x>1</cdr:x>
      <cdr:y>0.99009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847AA8D-CD1C-674C-B56B-F301D39AFB1A}"/>
            </a:ext>
          </a:extLst>
        </cdr:cNvPr>
        <cdr:cNvSpPr txBox="1"/>
      </cdr:nvSpPr>
      <cdr:spPr>
        <a:xfrm xmlns:a="http://schemas.openxmlformats.org/drawingml/2006/main">
          <a:off x="7316612" y="3890435"/>
          <a:ext cx="153811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Charter Roman" panose="02040503050506020203" pitchFamily="18" charset="0"/>
            </a:rPr>
            <a:t>n=332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373943</xdr:colOff>
      <xdr:row>59</xdr:row>
      <xdr:rowOff>141110</xdr:rowOff>
    </xdr:from>
    <xdr:to>
      <xdr:col>47</xdr:col>
      <xdr:colOff>126999</xdr:colOff>
      <xdr:row>77</xdr:row>
      <xdr:rowOff>165099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114BCA-F4EE-E946-BD8E-2109E50B71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64</xdr:row>
      <xdr:rowOff>184150</xdr:rowOff>
    </xdr:from>
    <xdr:to>
      <xdr:col>15</xdr:col>
      <xdr:colOff>203200</xdr:colOff>
      <xdr:row>83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2B4EF2-C2EF-1347-B6AD-B1E12142B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97</xdr:row>
      <xdr:rowOff>120650</xdr:rowOff>
    </xdr:from>
    <xdr:to>
      <xdr:col>12</xdr:col>
      <xdr:colOff>361950</xdr:colOff>
      <xdr:row>111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1BF8C8-8F9C-8247-97AD-1E70E6380D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E130:G142" totalsRowShown="0">
  <autoFilter ref="E130:G142"/>
  <tableColumns count="3">
    <tableColumn id="1" name="Mean"/>
    <tableColumn id="2" name="Resource" dataDxfId="0"/>
    <tableColumn id="3" name="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opLeftCell="A67" zoomScale="90" workbookViewId="0">
      <selection activeCell="G81" sqref="G81"/>
    </sheetView>
  </sheetViews>
  <sheetFormatPr defaultColWidth="11" defaultRowHeight="15.75"/>
  <sheetData>
    <row r="1" spans="2:1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2:15">
      <c r="B2" t="s">
        <v>14</v>
      </c>
      <c r="C2" t="s">
        <v>14</v>
      </c>
      <c r="D2" t="s">
        <v>14</v>
      </c>
      <c r="E2" t="s">
        <v>14</v>
      </c>
      <c r="F2" t="s">
        <v>15</v>
      </c>
      <c r="G2" t="s">
        <v>15</v>
      </c>
      <c r="H2" t="s">
        <v>15</v>
      </c>
      <c r="I2" t="s">
        <v>15</v>
      </c>
      <c r="J2" t="s">
        <v>15</v>
      </c>
      <c r="K2" t="s">
        <v>15</v>
      </c>
      <c r="L2" t="s">
        <v>14</v>
      </c>
      <c r="M2" t="s">
        <v>14</v>
      </c>
      <c r="N2" t="s">
        <v>15</v>
      </c>
      <c r="O2" t="s">
        <v>15</v>
      </c>
    </row>
    <row r="3" spans="2:15">
      <c r="B3" t="s">
        <v>15</v>
      </c>
      <c r="C3" t="s">
        <v>14</v>
      </c>
      <c r="D3" t="s">
        <v>15</v>
      </c>
      <c r="E3" t="s">
        <v>14</v>
      </c>
      <c r="F3" t="s">
        <v>14</v>
      </c>
      <c r="G3" t="s">
        <v>14</v>
      </c>
      <c r="H3" t="s">
        <v>15</v>
      </c>
      <c r="I3" t="s">
        <v>15</v>
      </c>
      <c r="J3" t="s">
        <v>14</v>
      </c>
      <c r="K3" t="s">
        <v>14</v>
      </c>
      <c r="L3" t="s">
        <v>14</v>
      </c>
      <c r="M3" t="s">
        <v>15</v>
      </c>
      <c r="N3" t="s">
        <v>15</v>
      </c>
      <c r="O3" t="s">
        <v>15</v>
      </c>
    </row>
    <row r="4" spans="2:15">
      <c r="B4" t="s">
        <v>14</v>
      </c>
      <c r="C4" t="s">
        <v>14</v>
      </c>
      <c r="D4" t="s">
        <v>14</v>
      </c>
      <c r="E4" t="s">
        <v>14</v>
      </c>
      <c r="F4" t="s">
        <v>14</v>
      </c>
      <c r="G4" t="s">
        <v>15</v>
      </c>
      <c r="H4" t="s">
        <v>15</v>
      </c>
      <c r="I4" t="s">
        <v>14</v>
      </c>
      <c r="J4" t="s">
        <v>14</v>
      </c>
      <c r="K4" t="s">
        <v>14</v>
      </c>
      <c r="L4" t="s">
        <v>14</v>
      </c>
      <c r="M4" t="s">
        <v>15</v>
      </c>
      <c r="N4" t="s">
        <v>15</v>
      </c>
      <c r="O4" t="s">
        <v>15</v>
      </c>
    </row>
    <row r="5" spans="2:15">
      <c r="B5" t="s">
        <v>14</v>
      </c>
      <c r="C5" t="s">
        <v>14</v>
      </c>
      <c r="D5" t="s">
        <v>14</v>
      </c>
      <c r="E5" t="s">
        <v>14</v>
      </c>
      <c r="F5" t="s">
        <v>14</v>
      </c>
      <c r="G5" t="s">
        <v>15</v>
      </c>
      <c r="H5" t="s">
        <v>15</v>
      </c>
      <c r="I5" t="s">
        <v>14</v>
      </c>
      <c r="J5" t="s">
        <v>15</v>
      </c>
      <c r="K5" t="s">
        <v>15</v>
      </c>
      <c r="L5" t="s">
        <v>14</v>
      </c>
      <c r="M5" t="s">
        <v>15</v>
      </c>
      <c r="N5" t="s">
        <v>15</v>
      </c>
      <c r="O5" t="s">
        <v>15</v>
      </c>
    </row>
    <row r="6" spans="2:15">
      <c r="B6" t="s">
        <v>14</v>
      </c>
      <c r="C6" t="s">
        <v>15</v>
      </c>
      <c r="D6" t="s">
        <v>15</v>
      </c>
      <c r="E6" t="s">
        <v>14</v>
      </c>
      <c r="F6" t="s">
        <v>15</v>
      </c>
      <c r="G6" t="s">
        <v>14</v>
      </c>
      <c r="H6" t="s">
        <v>15</v>
      </c>
      <c r="I6" t="s">
        <v>15</v>
      </c>
      <c r="J6" t="s">
        <v>14</v>
      </c>
      <c r="K6" t="s">
        <v>15</v>
      </c>
      <c r="L6" t="s">
        <v>14</v>
      </c>
      <c r="M6" t="s">
        <v>15</v>
      </c>
      <c r="N6" t="s">
        <v>15</v>
      </c>
      <c r="O6" t="s">
        <v>15</v>
      </c>
    </row>
    <row r="7" spans="2:15">
      <c r="B7" t="s">
        <v>14</v>
      </c>
      <c r="C7" t="s">
        <v>14</v>
      </c>
      <c r="D7" t="s">
        <v>14</v>
      </c>
      <c r="E7" t="s">
        <v>14</v>
      </c>
      <c r="F7" t="s">
        <v>14</v>
      </c>
      <c r="G7" t="s">
        <v>14</v>
      </c>
      <c r="H7" t="s">
        <v>15</v>
      </c>
      <c r="I7" t="s">
        <v>14</v>
      </c>
      <c r="J7" t="s">
        <v>14</v>
      </c>
      <c r="K7" t="s">
        <v>15</v>
      </c>
      <c r="L7" t="s">
        <v>15</v>
      </c>
      <c r="M7" t="s">
        <v>15</v>
      </c>
      <c r="N7" t="s">
        <v>15</v>
      </c>
      <c r="O7" t="s">
        <v>15</v>
      </c>
    </row>
    <row r="8" spans="2:15">
      <c r="B8" t="s">
        <v>14</v>
      </c>
      <c r="C8" t="s">
        <v>14</v>
      </c>
      <c r="D8" t="s">
        <v>15</v>
      </c>
      <c r="E8" t="s">
        <v>14</v>
      </c>
      <c r="F8" t="s">
        <v>14</v>
      </c>
      <c r="G8" t="s">
        <v>15</v>
      </c>
      <c r="H8" t="s">
        <v>15</v>
      </c>
      <c r="I8" t="s">
        <v>14</v>
      </c>
      <c r="J8" t="s">
        <v>14</v>
      </c>
      <c r="K8" t="s">
        <v>14</v>
      </c>
      <c r="L8" t="s">
        <v>15</v>
      </c>
      <c r="M8" t="s">
        <v>15</v>
      </c>
      <c r="N8" t="s">
        <v>15</v>
      </c>
      <c r="O8" t="s">
        <v>15</v>
      </c>
    </row>
    <row r="9" spans="2:15">
      <c r="B9" t="s">
        <v>15</v>
      </c>
      <c r="C9" t="s">
        <v>15</v>
      </c>
      <c r="D9" t="s">
        <v>15</v>
      </c>
      <c r="E9" t="s">
        <v>14</v>
      </c>
      <c r="F9" t="s">
        <v>15</v>
      </c>
      <c r="G9" t="s">
        <v>15</v>
      </c>
      <c r="H9" t="s">
        <v>15</v>
      </c>
      <c r="I9" t="s">
        <v>14</v>
      </c>
      <c r="J9" t="s">
        <v>14</v>
      </c>
      <c r="K9" t="s">
        <v>14</v>
      </c>
      <c r="L9" t="s">
        <v>15</v>
      </c>
      <c r="M9" t="s">
        <v>15</v>
      </c>
      <c r="N9" t="s">
        <v>15</v>
      </c>
      <c r="O9" t="s">
        <v>15</v>
      </c>
    </row>
    <row r="10" spans="2:15">
      <c r="B10" t="s">
        <v>15</v>
      </c>
      <c r="C10" t="s">
        <v>14</v>
      </c>
      <c r="D10" t="s">
        <v>14</v>
      </c>
      <c r="E10" t="s">
        <v>14</v>
      </c>
      <c r="F10" t="s">
        <v>14</v>
      </c>
      <c r="G10" t="s">
        <v>14</v>
      </c>
      <c r="H10" t="s">
        <v>15</v>
      </c>
      <c r="I10" t="s">
        <v>14</v>
      </c>
      <c r="J10" t="s">
        <v>14</v>
      </c>
      <c r="K10" t="s">
        <v>14</v>
      </c>
      <c r="L10" t="s">
        <v>15</v>
      </c>
      <c r="M10" t="s">
        <v>15</v>
      </c>
      <c r="N10" t="s">
        <v>15</v>
      </c>
      <c r="O10" t="s">
        <v>15</v>
      </c>
    </row>
    <row r="11" spans="2:15">
      <c r="B11" t="s">
        <v>15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15</v>
      </c>
      <c r="I11" t="s">
        <v>15</v>
      </c>
      <c r="J11" t="s">
        <v>15</v>
      </c>
      <c r="K11" t="s">
        <v>15</v>
      </c>
      <c r="L11" t="s">
        <v>15</v>
      </c>
      <c r="M11" t="s">
        <v>15</v>
      </c>
      <c r="N11" t="s">
        <v>15</v>
      </c>
      <c r="O11" t="s">
        <v>15</v>
      </c>
    </row>
    <row r="12" spans="2:15">
      <c r="B12" t="s">
        <v>14</v>
      </c>
      <c r="C12" t="s">
        <v>15</v>
      </c>
      <c r="D12" t="s">
        <v>15</v>
      </c>
      <c r="E12" t="s">
        <v>14</v>
      </c>
      <c r="F12" t="s">
        <v>15</v>
      </c>
      <c r="G12" t="s">
        <v>15</v>
      </c>
      <c r="H12" t="s">
        <v>15</v>
      </c>
      <c r="I12" t="s">
        <v>14</v>
      </c>
      <c r="J12" t="s">
        <v>14</v>
      </c>
      <c r="K12" t="s">
        <v>14</v>
      </c>
      <c r="L12" t="s">
        <v>15</v>
      </c>
      <c r="M12" t="s">
        <v>15</v>
      </c>
      <c r="N12" t="s">
        <v>15</v>
      </c>
      <c r="O12" t="s">
        <v>15</v>
      </c>
    </row>
    <row r="13" spans="2:15">
      <c r="B13" t="s">
        <v>14</v>
      </c>
      <c r="C13" t="s">
        <v>14</v>
      </c>
      <c r="D13" t="s">
        <v>15</v>
      </c>
      <c r="E13" t="s">
        <v>14</v>
      </c>
      <c r="F13" t="s">
        <v>14</v>
      </c>
      <c r="G13" t="s">
        <v>15</v>
      </c>
      <c r="H13" t="s">
        <v>14</v>
      </c>
      <c r="I13" t="s">
        <v>14</v>
      </c>
      <c r="J13" t="s">
        <v>14</v>
      </c>
      <c r="K13" t="s">
        <v>15</v>
      </c>
      <c r="L13" t="s">
        <v>15</v>
      </c>
      <c r="M13" t="s">
        <v>15</v>
      </c>
      <c r="N13" t="s">
        <v>15</v>
      </c>
      <c r="O13" t="s">
        <v>15</v>
      </c>
    </row>
    <row r="14" spans="2:15">
      <c r="B14" t="s">
        <v>15</v>
      </c>
      <c r="C14" t="s">
        <v>15</v>
      </c>
      <c r="D14" t="s">
        <v>14</v>
      </c>
      <c r="E14" t="s">
        <v>14</v>
      </c>
      <c r="F14" t="s">
        <v>14</v>
      </c>
      <c r="G14" t="s">
        <v>14</v>
      </c>
      <c r="H14" t="s">
        <v>15</v>
      </c>
      <c r="I14" t="s">
        <v>15</v>
      </c>
      <c r="J14" t="s">
        <v>14</v>
      </c>
      <c r="K14" t="s">
        <v>14</v>
      </c>
      <c r="L14" t="s">
        <v>15</v>
      </c>
      <c r="M14" t="s">
        <v>15</v>
      </c>
      <c r="N14" t="s">
        <v>15</v>
      </c>
      <c r="O14" t="s">
        <v>15</v>
      </c>
    </row>
    <row r="15" spans="2:15">
      <c r="B15" t="s">
        <v>15</v>
      </c>
      <c r="C15" t="s">
        <v>14</v>
      </c>
      <c r="D15" t="s">
        <v>15</v>
      </c>
      <c r="E15" t="s">
        <v>14</v>
      </c>
      <c r="F15" t="s">
        <v>15</v>
      </c>
      <c r="G15" t="s">
        <v>15</v>
      </c>
      <c r="H15" t="s">
        <v>15</v>
      </c>
      <c r="I15" t="s">
        <v>14</v>
      </c>
      <c r="J15" t="s">
        <v>14</v>
      </c>
      <c r="K15" t="s">
        <v>14</v>
      </c>
      <c r="L15" t="s">
        <v>15</v>
      </c>
      <c r="M15" t="s">
        <v>15</v>
      </c>
      <c r="N15" t="s">
        <v>15</v>
      </c>
      <c r="O15" t="s">
        <v>15</v>
      </c>
    </row>
    <row r="16" spans="2:15">
      <c r="B16" t="s">
        <v>15</v>
      </c>
      <c r="C16" t="s">
        <v>14</v>
      </c>
      <c r="D16" t="s">
        <v>15</v>
      </c>
      <c r="E16" t="s">
        <v>14</v>
      </c>
      <c r="F16" t="s">
        <v>14</v>
      </c>
      <c r="G16" t="s">
        <v>14</v>
      </c>
      <c r="H16" t="s">
        <v>15</v>
      </c>
      <c r="I16" t="s">
        <v>15</v>
      </c>
      <c r="J16" t="s">
        <v>14</v>
      </c>
      <c r="K16" t="s">
        <v>15</v>
      </c>
      <c r="L16" t="s">
        <v>15</v>
      </c>
      <c r="M16" t="s">
        <v>15</v>
      </c>
      <c r="N16" t="s">
        <v>15</v>
      </c>
      <c r="O16" t="s">
        <v>15</v>
      </c>
    </row>
    <row r="17" spans="2:15">
      <c r="B17" t="s">
        <v>15</v>
      </c>
      <c r="C17" t="s">
        <v>15</v>
      </c>
      <c r="D17" t="s">
        <v>15</v>
      </c>
      <c r="E17" t="s">
        <v>14</v>
      </c>
      <c r="F17" t="s">
        <v>15</v>
      </c>
      <c r="G17" t="s">
        <v>14</v>
      </c>
      <c r="H17" t="s">
        <v>15</v>
      </c>
      <c r="I17" t="s">
        <v>15</v>
      </c>
      <c r="J17" t="s">
        <v>14</v>
      </c>
      <c r="K17" t="s">
        <v>14</v>
      </c>
      <c r="L17" t="s">
        <v>15</v>
      </c>
      <c r="M17" t="s">
        <v>15</v>
      </c>
      <c r="N17" t="s">
        <v>15</v>
      </c>
      <c r="O17" t="s">
        <v>15</v>
      </c>
    </row>
    <row r="18" spans="2:15">
      <c r="B18" t="s">
        <v>14</v>
      </c>
      <c r="C18" t="s">
        <v>15</v>
      </c>
      <c r="D18" t="s">
        <v>15</v>
      </c>
      <c r="E18" t="s">
        <v>14</v>
      </c>
      <c r="F18" t="s">
        <v>14</v>
      </c>
      <c r="G18" t="s">
        <v>14</v>
      </c>
      <c r="H18" t="s">
        <v>15</v>
      </c>
      <c r="I18" t="s">
        <v>14</v>
      </c>
      <c r="J18" t="s">
        <v>15</v>
      </c>
      <c r="K18" t="s">
        <v>15</v>
      </c>
      <c r="L18" t="s">
        <v>14</v>
      </c>
      <c r="M18" t="s">
        <v>15</v>
      </c>
      <c r="N18" t="s">
        <v>15</v>
      </c>
      <c r="O18" t="s">
        <v>15</v>
      </c>
    </row>
    <row r="19" spans="2:15">
      <c r="B19" t="s">
        <v>14</v>
      </c>
      <c r="C19" t="s">
        <v>15</v>
      </c>
      <c r="D19" t="s">
        <v>15</v>
      </c>
      <c r="E19" t="s">
        <v>14</v>
      </c>
      <c r="F19" t="s">
        <v>15</v>
      </c>
      <c r="G19" t="s">
        <v>14</v>
      </c>
      <c r="H19" t="s">
        <v>15</v>
      </c>
      <c r="I19" t="s">
        <v>15</v>
      </c>
      <c r="J19" t="s">
        <v>14</v>
      </c>
      <c r="K19" t="s">
        <v>15</v>
      </c>
      <c r="L19" t="s">
        <v>15</v>
      </c>
      <c r="M19" t="s">
        <v>15</v>
      </c>
      <c r="N19" t="s">
        <v>15</v>
      </c>
      <c r="O19" t="s">
        <v>15</v>
      </c>
    </row>
    <row r="20" spans="2:15">
      <c r="B20" t="s">
        <v>14</v>
      </c>
      <c r="C20" t="s">
        <v>15</v>
      </c>
      <c r="D20" t="s">
        <v>14</v>
      </c>
      <c r="E20" t="s">
        <v>14</v>
      </c>
      <c r="F20" t="s">
        <v>14</v>
      </c>
      <c r="G20" t="s">
        <v>15</v>
      </c>
      <c r="H20" t="s">
        <v>15</v>
      </c>
      <c r="I20" t="s">
        <v>15</v>
      </c>
      <c r="J20" t="s">
        <v>15</v>
      </c>
      <c r="K20" t="s">
        <v>15</v>
      </c>
      <c r="L20" t="s">
        <v>14</v>
      </c>
      <c r="M20" t="s">
        <v>15</v>
      </c>
      <c r="N20" t="s">
        <v>15</v>
      </c>
      <c r="O20" t="s">
        <v>15</v>
      </c>
    </row>
    <row r="21" spans="2:15">
      <c r="B21" t="s">
        <v>14</v>
      </c>
      <c r="C21" t="s">
        <v>15</v>
      </c>
      <c r="D21" t="s">
        <v>14</v>
      </c>
      <c r="E21" t="s">
        <v>14</v>
      </c>
      <c r="F21" t="s">
        <v>14</v>
      </c>
      <c r="G21" t="s">
        <v>15</v>
      </c>
      <c r="H21" t="s">
        <v>15</v>
      </c>
      <c r="I21" t="s">
        <v>15</v>
      </c>
      <c r="J21" t="s">
        <v>15</v>
      </c>
      <c r="K21" t="s">
        <v>15</v>
      </c>
      <c r="L21" t="s">
        <v>14</v>
      </c>
      <c r="M21" t="s">
        <v>15</v>
      </c>
      <c r="N21" t="s">
        <v>15</v>
      </c>
      <c r="O21" t="s">
        <v>15</v>
      </c>
    </row>
    <row r="22" spans="2:15">
      <c r="B22" t="s">
        <v>14</v>
      </c>
      <c r="C22" t="s">
        <v>14</v>
      </c>
      <c r="D22" t="s">
        <v>14</v>
      </c>
      <c r="E22" t="s">
        <v>14</v>
      </c>
      <c r="F22" t="s">
        <v>15</v>
      </c>
      <c r="G22" t="s">
        <v>15</v>
      </c>
      <c r="H22" t="s">
        <v>15</v>
      </c>
      <c r="I22" t="s">
        <v>15</v>
      </c>
      <c r="J22" t="s">
        <v>15</v>
      </c>
      <c r="K22" t="s">
        <v>15</v>
      </c>
      <c r="L22" t="s">
        <v>15</v>
      </c>
      <c r="M22" t="s">
        <v>15</v>
      </c>
      <c r="N22" t="s">
        <v>15</v>
      </c>
      <c r="O22" t="s">
        <v>15</v>
      </c>
    </row>
    <row r="23" spans="2:15">
      <c r="B23" t="s">
        <v>15</v>
      </c>
      <c r="C23" t="s">
        <v>15</v>
      </c>
      <c r="D23" t="s">
        <v>15</v>
      </c>
      <c r="E23" t="s">
        <v>14</v>
      </c>
      <c r="F23" t="s">
        <v>14</v>
      </c>
      <c r="G23" t="s">
        <v>15</v>
      </c>
      <c r="H23" t="s">
        <v>15</v>
      </c>
      <c r="I23" t="s">
        <v>15</v>
      </c>
      <c r="J23" t="s">
        <v>14</v>
      </c>
      <c r="K23" t="s">
        <v>15</v>
      </c>
      <c r="L23" t="s">
        <v>14</v>
      </c>
      <c r="M23" t="s">
        <v>15</v>
      </c>
      <c r="N23" t="s">
        <v>15</v>
      </c>
      <c r="O23" t="s">
        <v>15</v>
      </c>
    </row>
    <row r="24" spans="2:15">
      <c r="B24" t="s">
        <v>14</v>
      </c>
      <c r="C24" t="s">
        <v>15</v>
      </c>
      <c r="D24" t="s">
        <v>14</v>
      </c>
      <c r="E24" t="s">
        <v>14</v>
      </c>
      <c r="F24" t="s">
        <v>15</v>
      </c>
      <c r="G24" t="s">
        <v>15</v>
      </c>
      <c r="H24" t="s">
        <v>15</v>
      </c>
      <c r="I24" t="s">
        <v>15</v>
      </c>
      <c r="J24" t="s">
        <v>14</v>
      </c>
      <c r="K24" t="s">
        <v>15</v>
      </c>
      <c r="L24" t="s">
        <v>15</v>
      </c>
      <c r="M24" t="s">
        <v>15</v>
      </c>
      <c r="N24" t="s">
        <v>15</v>
      </c>
      <c r="O24" t="s">
        <v>15</v>
      </c>
    </row>
    <row r="25" spans="2:15">
      <c r="B25" t="s">
        <v>14</v>
      </c>
      <c r="C25" t="s">
        <v>15</v>
      </c>
      <c r="D25" t="s">
        <v>14</v>
      </c>
      <c r="E25" t="s">
        <v>14</v>
      </c>
      <c r="F25" t="s">
        <v>15</v>
      </c>
      <c r="G25" t="s">
        <v>15</v>
      </c>
      <c r="H25" t="s">
        <v>15</v>
      </c>
      <c r="I25" t="s">
        <v>15</v>
      </c>
      <c r="J25" t="s">
        <v>15</v>
      </c>
      <c r="K25" t="s">
        <v>14</v>
      </c>
      <c r="L25" t="s">
        <v>14</v>
      </c>
      <c r="M25" t="s">
        <v>15</v>
      </c>
      <c r="N25" t="s">
        <v>15</v>
      </c>
      <c r="O25" t="s">
        <v>15</v>
      </c>
    </row>
    <row r="26" spans="2:15">
      <c r="B26" t="s">
        <v>15</v>
      </c>
      <c r="C26" t="s">
        <v>14</v>
      </c>
      <c r="D26" t="s">
        <v>14</v>
      </c>
      <c r="E26" t="s">
        <v>14</v>
      </c>
      <c r="F26" t="s">
        <v>14</v>
      </c>
      <c r="G26" t="s">
        <v>14</v>
      </c>
      <c r="H26" t="s">
        <v>15</v>
      </c>
      <c r="I26" t="s">
        <v>15</v>
      </c>
      <c r="J26" t="s">
        <v>14</v>
      </c>
      <c r="K26" t="s">
        <v>15</v>
      </c>
      <c r="L26" t="s">
        <v>14</v>
      </c>
      <c r="M26" t="s">
        <v>15</v>
      </c>
      <c r="N26" t="s">
        <v>15</v>
      </c>
      <c r="O26" t="s">
        <v>15</v>
      </c>
    </row>
    <row r="27" spans="2:15">
      <c r="B27" t="s">
        <v>15</v>
      </c>
      <c r="C27" t="s">
        <v>15</v>
      </c>
      <c r="D27" t="s">
        <v>15</v>
      </c>
      <c r="E27" t="s">
        <v>15</v>
      </c>
      <c r="F27" t="s">
        <v>15</v>
      </c>
      <c r="G27" t="s">
        <v>15</v>
      </c>
      <c r="H27" t="s">
        <v>15</v>
      </c>
      <c r="I27" t="s">
        <v>15</v>
      </c>
      <c r="J27" t="s">
        <v>15</v>
      </c>
      <c r="K27" t="s">
        <v>15</v>
      </c>
      <c r="L27" t="s">
        <v>15</v>
      </c>
      <c r="M27" t="s">
        <v>15</v>
      </c>
      <c r="N27" t="s">
        <v>15</v>
      </c>
      <c r="O27" t="s">
        <v>15</v>
      </c>
    </row>
    <row r="28" spans="2:15">
      <c r="B28" t="s">
        <v>14</v>
      </c>
      <c r="C28" t="s">
        <v>15</v>
      </c>
      <c r="D28" t="s">
        <v>14</v>
      </c>
      <c r="E28" t="s">
        <v>15</v>
      </c>
      <c r="F28" t="s">
        <v>15</v>
      </c>
      <c r="G28" t="s">
        <v>15</v>
      </c>
      <c r="H28" t="s">
        <v>15</v>
      </c>
      <c r="I28" t="s">
        <v>15</v>
      </c>
      <c r="J28" t="s">
        <v>14</v>
      </c>
      <c r="K28" t="s">
        <v>15</v>
      </c>
      <c r="L28" t="s">
        <v>15</v>
      </c>
      <c r="M28" t="s">
        <v>15</v>
      </c>
      <c r="N28" t="s">
        <v>15</v>
      </c>
      <c r="O28" t="s">
        <v>15</v>
      </c>
    </row>
    <row r="29" spans="2:15">
      <c r="B29" t="s">
        <v>14</v>
      </c>
      <c r="C29" t="s">
        <v>14</v>
      </c>
      <c r="D29" t="s">
        <v>14</v>
      </c>
      <c r="E29" t="s">
        <v>15</v>
      </c>
      <c r="F29" t="s">
        <v>14</v>
      </c>
      <c r="G29" t="s">
        <v>14</v>
      </c>
      <c r="H29" t="s">
        <v>15</v>
      </c>
      <c r="I29" t="s">
        <v>15</v>
      </c>
      <c r="J29" t="s">
        <v>15</v>
      </c>
      <c r="K29" t="s">
        <v>15</v>
      </c>
      <c r="L29" t="s">
        <v>15</v>
      </c>
      <c r="M29" t="s">
        <v>15</v>
      </c>
      <c r="N29" t="s">
        <v>15</v>
      </c>
      <c r="O29" t="s">
        <v>15</v>
      </c>
    </row>
    <row r="30" spans="2:15">
      <c r="B30" t="s">
        <v>15</v>
      </c>
      <c r="C30" t="s">
        <v>14</v>
      </c>
      <c r="D30" t="s">
        <v>15</v>
      </c>
      <c r="E30" t="s">
        <v>14</v>
      </c>
      <c r="F30" t="s">
        <v>15</v>
      </c>
      <c r="G30" t="s">
        <v>14</v>
      </c>
      <c r="H30" t="s">
        <v>15</v>
      </c>
      <c r="I30" t="s">
        <v>15</v>
      </c>
      <c r="J30" t="s">
        <v>15</v>
      </c>
      <c r="K30" t="s">
        <v>15</v>
      </c>
      <c r="L30" t="s">
        <v>14</v>
      </c>
      <c r="M30" t="s">
        <v>15</v>
      </c>
      <c r="N30" t="s">
        <v>15</v>
      </c>
      <c r="O30" t="s">
        <v>15</v>
      </c>
    </row>
    <row r="31" spans="2:15">
      <c r="B31" t="s">
        <v>14</v>
      </c>
      <c r="C31" t="s">
        <v>14</v>
      </c>
      <c r="D31" t="s">
        <v>14</v>
      </c>
      <c r="E31" t="s">
        <v>14</v>
      </c>
      <c r="F31" t="s">
        <v>14</v>
      </c>
      <c r="G31" t="s">
        <v>14</v>
      </c>
      <c r="H31" t="s">
        <v>15</v>
      </c>
      <c r="I31" t="s">
        <v>15</v>
      </c>
      <c r="J31" t="s">
        <v>14</v>
      </c>
      <c r="K31" t="s">
        <v>15</v>
      </c>
      <c r="L31" t="s">
        <v>15</v>
      </c>
      <c r="M31" t="s">
        <v>15</v>
      </c>
      <c r="N31" t="s">
        <v>15</v>
      </c>
      <c r="O31" t="s">
        <v>15</v>
      </c>
    </row>
    <row r="32" spans="2:15">
      <c r="B32" t="s">
        <v>14</v>
      </c>
      <c r="C32" t="s">
        <v>14</v>
      </c>
      <c r="D32" t="s">
        <v>14</v>
      </c>
      <c r="E32" t="s">
        <v>14</v>
      </c>
      <c r="F32" t="s">
        <v>14</v>
      </c>
      <c r="G32" t="s">
        <v>15</v>
      </c>
      <c r="H32" t="s">
        <v>15</v>
      </c>
      <c r="I32" t="s">
        <v>15</v>
      </c>
      <c r="J32" t="s">
        <v>14</v>
      </c>
      <c r="K32" t="s">
        <v>15</v>
      </c>
      <c r="L32" t="s">
        <v>15</v>
      </c>
      <c r="M32" t="s">
        <v>15</v>
      </c>
      <c r="N32" t="s">
        <v>15</v>
      </c>
      <c r="O32" t="s">
        <v>15</v>
      </c>
    </row>
    <row r="33" spans="2:15">
      <c r="B33" t="s">
        <v>15</v>
      </c>
      <c r="C33" t="s">
        <v>15</v>
      </c>
      <c r="D33" t="s">
        <v>14</v>
      </c>
      <c r="E33" t="s">
        <v>14</v>
      </c>
      <c r="F33" t="s">
        <v>14</v>
      </c>
      <c r="G33" t="s">
        <v>14</v>
      </c>
      <c r="H33" t="s">
        <v>15</v>
      </c>
      <c r="I33" t="s">
        <v>15</v>
      </c>
      <c r="J33" t="s">
        <v>15</v>
      </c>
      <c r="K33" t="s">
        <v>15</v>
      </c>
      <c r="L33" t="s">
        <v>14</v>
      </c>
      <c r="M33" t="s">
        <v>15</v>
      </c>
      <c r="N33" t="s">
        <v>15</v>
      </c>
      <c r="O33" t="s">
        <v>15</v>
      </c>
    </row>
    <row r="34" spans="2:15">
      <c r="B34" t="s">
        <v>14</v>
      </c>
      <c r="C34" t="s">
        <v>15</v>
      </c>
      <c r="D34" t="s">
        <v>14</v>
      </c>
      <c r="E34" t="s">
        <v>14</v>
      </c>
      <c r="F34" t="s">
        <v>15</v>
      </c>
      <c r="G34" t="s">
        <v>15</v>
      </c>
      <c r="H34" t="s">
        <v>15</v>
      </c>
      <c r="I34" t="s">
        <v>15</v>
      </c>
      <c r="J34" t="s">
        <v>15</v>
      </c>
      <c r="K34" t="s">
        <v>15</v>
      </c>
      <c r="L34" t="s">
        <v>14</v>
      </c>
      <c r="M34" t="s">
        <v>14</v>
      </c>
      <c r="N34" t="s">
        <v>15</v>
      </c>
      <c r="O34" t="s">
        <v>15</v>
      </c>
    </row>
    <row r="35" spans="2:15">
      <c r="B35" t="s">
        <v>14</v>
      </c>
      <c r="C35" t="s">
        <v>14</v>
      </c>
      <c r="D35" t="s">
        <v>15</v>
      </c>
      <c r="E35" t="s">
        <v>15</v>
      </c>
      <c r="F35" t="s">
        <v>15</v>
      </c>
      <c r="G35" t="s">
        <v>15</v>
      </c>
      <c r="H35" t="s">
        <v>15</v>
      </c>
      <c r="I35" t="s">
        <v>14</v>
      </c>
      <c r="J35" t="s">
        <v>15</v>
      </c>
      <c r="K35" t="s">
        <v>15</v>
      </c>
      <c r="L35" t="s">
        <v>14</v>
      </c>
      <c r="M35" t="s">
        <v>15</v>
      </c>
      <c r="N35" t="s">
        <v>15</v>
      </c>
      <c r="O35" t="s">
        <v>15</v>
      </c>
    </row>
    <row r="36" spans="2:15">
      <c r="B36" t="s">
        <v>14</v>
      </c>
      <c r="C36" t="s">
        <v>14</v>
      </c>
      <c r="D36" t="s">
        <v>15</v>
      </c>
      <c r="E36" t="s">
        <v>14</v>
      </c>
      <c r="F36" t="s">
        <v>15</v>
      </c>
      <c r="G36" t="s">
        <v>14</v>
      </c>
      <c r="H36" t="s">
        <v>15</v>
      </c>
      <c r="I36" t="s">
        <v>15</v>
      </c>
      <c r="J36" t="s">
        <v>15</v>
      </c>
      <c r="K36" t="s">
        <v>14</v>
      </c>
      <c r="L36" t="s">
        <v>15</v>
      </c>
      <c r="M36" t="s">
        <v>15</v>
      </c>
      <c r="N36" t="s">
        <v>15</v>
      </c>
      <c r="O36" t="s">
        <v>15</v>
      </c>
    </row>
    <row r="37" spans="2:15">
      <c r="B37" t="s">
        <v>14</v>
      </c>
      <c r="C37" t="s">
        <v>14</v>
      </c>
      <c r="D37" t="s">
        <v>14</v>
      </c>
      <c r="E37" t="s">
        <v>14</v>
      </c>
      <c r="F37" t="s">
        <v>15</v>
      </c>
      <c r="G37" t="s">
        <v>15</v>
      </c>
      <c r="H37" t="s">
        <v>15</v>
      </c>
      <c r="I37" t="s">
        <v>15</v>
      </c>
      <c r="J37" t="s">
        <v>14</v>
      </c>
      <c r="K37" t="s">
        <v>15</v>
      </c>
      <c r="L37" t="s">
        <v>14</v>
      </c>
      <c r="M37" t="s">
        <v>15</v>
      </c>
      <c r="N37" t="s">
        <v>15</v>
      </c>
      <c r="O37" t="s">
        <v>15</v>
      </c>
    </row>
    <row r="38" spans="2:15">
      <c r="B38" t="s">
        <v>14</v>
      </c>
      <c r="C38" t="s">
        <v>15</v>
      </c>
      <c r="D38" t="s">
        <v>14</v>
      </c>
      <c r="E38" t="s">
        <v>14</v>
      </c>
      <c r="F38" t="s">
        <v>15</v>
      </c>
      <c r="G38" t="s">
        <v>15</v>
      </c>
      <c r="H38" t="s">
        <v>15</v>
      </c>
      <c r="I38" t="s">
        <v>15</v>
      </c>
      <c r="J38" t="s">
        <v>14</v>
      </c>
      <c r="K38" t="s">
        <v>15</v>
      </c>
      <c r="L38" t="s">
        <v>15</v>
      </c>
      <c r="M38" t="s">
        <v>15</v>
      </c>
      <c r="N38" t="s">
        <v>15</v>
      </c>
      <c r="O38" t="s">
        <v>15</v>
      </c>
    </row>
    <row r="39" spans="2:15">
      <c r="B39" t="s">
        <v>14</v>
      </c>
      <c r="C39" t="s">
        <v>14</v>
      </c>
      <c r="D39" t="s">
        <v>15</v>
      </c>
      <c r="E39" t="s">
        <v>14</v>
      </c>
      <c r="F39" t="s">
        <v>15</v>
      </c>
      <c r="G39" t="s">
        <v>15</v>
      </c>
      <c r="H39" t="s">
        <v>15</v>
      </c>
      <c r="I39" t="s">
        <v>15</v>
      </c>
      <c r="J39" t="s">
        <v>14</v>
      </c>
      <c r="K39" t="s">
        <v>15</v>
      </c>
      <c r="L39" t="s">
        <v>15</v>
      </c>
      <c r="M39" t="s">
        <v>15</v>
      </c>
      <c r="N39" t="s">
        <v>15</v>
      </c>
      <c r="O39" t="s">
        <v>15</v>
      </c>
    </row>
    <row r="40" spans="2:15">
      <c r="B40" t="s">
        <v>14</v>
      </c>
      <c r="C40" t="s">
        <v>15</v>
      </c>
      <c r="D40" t="s">
        <v>14</v>
      </c>
      <c r="E40" t="s">
        <v>14</v>
      </c>
      <c r="F40" t="s">
        <v>15</v>
      </c>
      <c r="G40" t="s">
        <v>14</v>
      </c>
      <c r="H40" t="s">
        <v>15</v>
      </c>
      <c r="I40" t="s">
        <v>14</v>
      </c>
      <c r="J40" t="s">
        <v>14</v>
      </c>
      <c r="K40" t="s">
        <v>14</v>
      </c>
      <c r="L40" t="s">
        <v>15</v>
      </c>
      <c r="M40" t="s">
        <v>15</v>
      </c>
      <c r="N40" t="s">
        <v>15</v>
      </c>
      <c r="O40" t="s">
        <v>15</v>
      </c>
    </row>
    <row r="41" spans="2:15">
      <c r="B41" t="s">
        <v>14</v>
      </c>
      <c r="C41" t="s">
        <v>15</v>
      </c>
      <c r="D41" t="s">
        <v>14</v>
      </c>
      <c r="E41" t="s">
        <v>14</v>
      </c>
      <c r="F41" t="s">
        <v>15</v>
      </c>
      <c r="G41" t="s">
        <v>15</v>
      </c>
      <c r="H41" t="s">
        <v>15</v>
      </c>
      <c r="I41" t="s">
        <v>15</v>
      </c>
      <c r="J41" t="s">
        <v>14</v>
      </c>
      <c r="K41" t="s">
        <v>14</v>
      </c>
      <c r="L41" t="s">
        <v>15</v>
      </c>
      <c r="M41" t="s">
        <v>15</v>
      </c>
      <c r="N41" t="s">
        <v>15</v>
      </c>
      <c r="O41" t="s">
        <v>15</v>
      </c>
    </row>
    <row r="42" spans="2:15">
      <c r="B42" t="s">
        <v>14</v>
      </c>
      <c r="C42" t="s">
        <v>15</v>
      </c>
      <c r="D42" t="s">
        <v>15</v>
      </c>
      <c r="E42" t="s">
        <v>14</v>
      </c>
      <c r="F42" t="s">
        <v>15</v>
      </c>
      <c r="G42" t="s">
        <v>14</v>
      </c>
      <c r="H42" t="s">
        <v>15</v>
      </c>
      <c r="I42" t="s">
        <v>15</v>
      </c>
      <c r="J42" t="s">
        <v>15</v>
      </c>
      <c r="K42" t="s">
        <v>14</v>
      </c>
      <c r="L42" t="s">
        <v>14</v>
      </c>
      <c r="M42" t="s">
        <v>15</v>
      </c>
      <c r="N42" t="s">
        <v>15</v>
      </c>
      <c r="O42" t="s">
        <v>15</v>
      </c>
    </row>
    <row r="43" spans="2:15">
      <c r="B43" t="s">
        <v>15</v>
      </c>
      <c r="C43" t="s">
        <v>15</v>
      </c>
      <c r="D43" t="s">
        <v>15</v>
      </c>
      <c r="E43" t="s">
        <v>14</v>
      </c>
      <c r="F43" t="s">
        <v>14</v>
      </c>
      <c r="G43" t="s">
        <v>14</v>
      </c>
      <c r="H43" t="s">
        <v>15</v>
      </c>
      <c r="I43" t="s">
        <v>14</v>
      </c>
      <c r="J43" t="s">
        <v>14</v>
      </c>
      <c r="K43" t="s">
        <v>14</v>
      </c>
      <c r="L43" t="s">
        <v>15</v>
      </c>
      <c r="M43" t="s">
        <v>15</v>
      </c>
      <c r="N43" t="s">
        <v>15</v>
      </c>
      <c r="O43" t="s">
        <v>15</v>
      </c>
    </row>
    <row r="44" spans="2:15">
      <c r="B44" t="s">
        <v>15</v>
      </c>
      <c r="C44" t="s">
        <v>14</v>
      </c>
      <c r="D44" t="s">
        <v>15</v>
      </c>
      <c r="E44" t="s">
        <v>14</v>
      </c>
      <c r="F44" t="s">
        <v>15</v>
      </c>
      <c r="G44" t="s">
        <v>15</v>
      </c>
      <c r="H44" t="s">
        <v>15</v>
      </c>
      <c r="I44" t="s">
        <v>15</v>
      </c>
      <c r="J44" t="s">
        <v>14</v>
      </c>
      <c r="K44" t="s">
        <v>14</v>
      </c>
      <c r="L44" t="s">
        <v>14</v>
      </c>
      <c r="M44" t="s">
        <v>15</v>
      </c>
      <c r="N44" t="s">
        <v>15</v>
      </c>
      <c r="O44" t="s">
        <v>15</v>
      </c>
    </row>
    <row r="45" spans="2:15">
      <c r="B45" t="s">
        <v>14</v>
      </c>
      <c r="C45" t="s">
        <v>14</v>
      </c>
      <c r="D45" t="s">
        <v>15</v>
      </c>
      <c r="E45" t="s">
        <v>14</v>
      </c>
      <c r="F45" t="s">
        <v>15</v>
      </c>
      <c r="G45" t="s">
        <v>15</v>
      </c>
      <c r="H45" t="s">
        <v>15</v>
      </c>
      <c r="I45" t="s">
        <v>14</v>
      </c>
      <c r="J45" t="s">
        <v>15</v>
      </c>
      <c r="K45" t="s">
        <v>14</v>
      </c>
      <c r="L45" t="s">
        <v>15</v>
      </c>
      <c r="M45" t="s">
        <v>15</v>
      </c>
      <c r="N45" t="s">
        <v>15</v>
      </c>
      <c r="O45" t="s">
        <v>15</v>
      </c>
    </row>
    <row r="46" spans="2:15">
      <c r="B46" t="s">
        <v>14</v>
      </c>
      <c r="C46" t="s">
        <v>15</v>
      </c>
      <c r="D46" t="s">
        <v>15</v>
      </c>
      <c r="E46" t="s">
        <v>14</v>
      </c>
      <c r="F46" t="s">
        <v>15</v>
      </c>
      <c r="G46" t="s">
        <v>15</v>
      </c>
      <c r="H46" t="s">
        <v>15</v>
      </c>
      <c r="I46" t="s">
        <v>15</v>
      </c>
      <c r="J46" t="s">
        <v>15</v>
      </c>
      <c r="K46" t="s">
        <v>15</v>
      </c>
      <c r="L46" t="s">
        <v>15</v>
      </c>
      <c r="M46" t="s">
        <v>15</v>
      </c>
      <c r="N46" t="s">
        <v>15</v>
      </c>
      <c r="O46" t="s">
        <v>15</v>
      </c>
    </row>
    <row r="47" spans="2:15">
      <c r="B47" t="s">
        <v>15</v>
      </c>
      <c r="C47" t="s">
        <v>15</v>
      </c>
      <c r="D47" t="s">
        <v>15</v>
      </c>
      <c r="E47" t="s">
        <v>14</v>
      </c>
      <c r="F47" t="s">
        <v>14</v>
      </c>
      <c r="G47" t="s">
        <v>15</v>
      </c>
      <c r="H47" t="s">
        <v>15</v>
      </c>
      <c r="I47" t="s">
        <v>14</v>
      </c>
      <c r="J47" t="s">
        <v>14</v>
      </c>
      <c r="K47" t="s">
        <v>15</v>
      </c>
      <c r="L47" t="s">
        <v>15</v>
      </c>
      <c r="M47" t="s">
        <v>15</v>
      </c>
      <c r="N47" t="s">
        <v>15</v>
      </c>
      <c r="O47" t="s">
        <v>15</v>
      </c>
    </row>
    <row r="48" spans="2:15">
      <c r="B48" t="s">
        <v>14</v>
      </c>
      <c r="C48" t="s">
        <v>15</v>
      </c>
      <c r="D48" t="s">
        <v>15</v>
      </c>
      <c r="E48" t="s">
        <v>14</v>
      </c>
      <c r="F48" t="s">
        <v>15</v>
      </c>
      <c r="G48" t="s">
        <v>15</v>
      </c>
      <c r="H48" t="s">
        <v>15</v>
      </c>
      <c r="I48" t="s">
        <v>15</v>
      </c>
      <c r="J48" t="s">
        <v>15</v>
      </c>
      <c r="K48" t="s">
        <v>14</v>
      </c>
      <c r="L48" t="s">
        <v>14</v>
      </c>
      <c r="M48" t="s">
        <v>15</v>
      </c>
      <c r="N48" t="s">
        <v>15</v>
      </c>
      <c r="O48" t="s">
        <v>15</v>
      </c>
    </row>
    <row r="49" spans="2:15">
      <c r="B49" t="s">
        <v>14</v>
      </c>
      <c r="C49" t="s">
        <v>15</v>
      </c>
      <c r="D49" t="s">
        <v>14</v>
      </c>
      <c r="E49" t="s">
        <v>14</v>
      </c>
      <c r="F49" t="s">
        <v>15</v>
      </c>
      <c r="G49" t="s">
        <v>15</v>
      </c>
      <c r="H49" t="s">
        <v>15</v>
      </c>
      <c r="I49" t="s">
        <v>15</v>
      </c>
      <c r="J49" t="s">
        <v>15</v>
      </c>
      <c r="K49" t="s">
        <v>15</v>
      </c>
      <c r="L49" t="s">
        <v>15</v>
      </c>
      <c r="M49" t="s">
        <v>15</v>
      </c>
      <c r="N49" t="s">
        <v>15</v>
      </c>
      <c r="O49" t="s">
        <v>15</v>
      </c>
    </row>
    <row r="50" spans="2:15">
      <c r="B50" t="s">
        <v>14</v>
      </c>
      <c r="C50" t="s">
        <v>15</v>
      </c>
      <c r="D50" t="s">
        <v>14</v>
      </c>
      <c r="E50" t="s">
        <v>15</v>
      </c>
      <c r="F50" t="s">
        <v>15</v>
      </c>
      <c r="G50" t="s">
        <v>14</v>
      </c>
      <c r="H50" t="s">
        <v>15</v>
      </c>
      <c r="I50" t="s">
        <v>15</v>
      </c>
      <c r="J50" t="s">
        <v>15</v>
      </c>
      <c r="K50" t="s">
        <v>15</v>
      </c>
      <c r="L50" t="s">
        <v>15</v>
      </c>
      <c r="M50" t="s">
        <v>15</v>
      </c>
      <c r="N50" t="s">
        <v>15</v>
      </c>
      <c r="O50" t="s">
        <v>15</v>
      </c>
    </row>
    <row r="51" spans="2:15">
      <c r="B51" t="s">
        <v>15</v>
      </c>
      <c r="C51" t="s">
        <v>15</v>
      </c>
      <c r="D51" t="s">
        <v>15</v>
      </c>
      <c r="E51" t="s">
        <v>14</v>
      </c>
      <c r="F51" t="s">
        <v>15</v>
      </c>
      <c r="G51" t="s">
        <v>15</v>
      </c>
      <c r="H51" t="s">
        <v>15</v>
      </c>
      <c r="I51" t="s">
        <v>14</v>
      </c>
      <c r="J51" t="s">
        <v>15</v>
      </c>
      <c r="K51" t="s">
        <v>15</v>
      </c>
      <c r="L51" t="s">
        <v>14</v>
      </c>
      <c r="M51" t="s">
        <v>15</v>
      </c>
      <c r="N51" t="s">
        <v>15</v>
      </c>
      <c r="O51" t="s">
        <v>15</v>
      </c>
    </row>
    <row r="52" spans="2:15">
      <c r="B52" t="s">
        <v>15</v>
      </c>
      <c r="C52" t="s">
        <v>14</v>
      </c>
      <c r="D52" t="s">
        <v>14</v>
      </c>
      <c r="E52" t="s">
        <v>14</v>
      </c>
      <c r="F52" t="s">
        <v>15</v>
      </c>
      <c r="G52" t="s">
        <v>15</v>
      </c>
      <c r="H52" t="s">
        <v>15</v>
      </c>
      <c r="I52" t="s">
        <v>15</v>
      </c>
      <c r="J52" t="s">
        <v>15</v>
      </c>
      <c r="K52" t="s">
        <v>14</v>
      </c>
      <c r="L52" t="s">
        <v>15</v>
      </c>
      <c r="M52" t="s">
        <v>15</v>
      </c>
      <c r="N52" t="s">
        <v>15</v>
      </c>
      <c r="O52" t="s">
        <v>15</v>
      </c>
    </row>
    <row r="53" spans="2:15">
      <c r="B53" t="s">
        <v>15</v>
      </c>
      <c r="C53" t="s">
        <v>14</v>
      </c>
      <c r="D53" t="s">
        <v>15</v>
      </c>
      <c r="E53" t="s">
        <v>14</v>
      </c>
      <c r="F53" t="s">
        <v>14</v>
      </c>
      <c r="G53" t="s">
        <v>15</v>
      </c>
      <c r="H53" t="s">
        <v>14</v>
      </c>
      <c r="I53" t="s">
        <v>15</v>
      </c>
      <c r="J53" t="s">
        <v>14</v>
      </c>
      <c r="K53" t="s">
        <v>15</v>
      </c>
      <c r="L53" t="s">
        <v>15</v>
      </c>
      <c r="M53" t="s">
        <v>15</v>
      </c>
      <c r="N53" t="s">
        <v>15</v>
      </c>
      <c r="O53" t="s">
        <v>15</v>
      </c>
    </row>
    <row r="54" spans="2:15">
      <c r="B54" t="s">
        <v>15</v>
      </c>
      <c r="C54" t="s">
        <v>14</v>
      </c>
      <c r="D54" t="s">
        <v>15</v>
      </c>
      <c r="E54" t="s">
        <v>14</v>
      </c>
      <c r="F54" t="s">
        <v>15</v>
      </c>
      <c r="G54" t="s">
        <v>15</v>
      </c>
      <c r="H54" t="s">
        <v>15</v>
      </c>
      <c r="I54" t="s">
        <v>15</v>
      </c>
      <c r="J54" t="s">
        <v>14</v>
      </c>
      <c r="K54" t="s">
        <v>15</v>
      </c>
      <c r="L54" t="s">
        <v>14</v>
      </c>
      <c r="M54" t="s">
        <v>15</v>
      </c>
      <c r="N54" t="s">
        <v>15</v>
      </c>
      <c r="O54" t="s">
        <v>15</v>
      </c>
    </row>
    <row r="55" spans="2:15">
      <c r="B55" t="s">
        <v>15</v>
      </c>
      <c r="C55" t="s">
        <v>14</v>
      </c>
      <c r="D55" t="s">
        <v>15</v>
      </c>
      <c r="E55" t="s">
        <v>14</v>
      </c>
      <c r="F55" t="s">
        <v>15</v>
      </c>
      <c r="G55" t="s">
        <v>15</v>
      </c>
      <c r="H55" t="s">
        <v>15</v>
      </c>
      <c r="I55" t="s">
        <v>15</v>
      </c>
      <c r="J55" t="s">
        <v>14</v>
      </c>
      <c r="K55" t="s">
        <v>14</v>
      </c>
      <c r="L55" t="s">
        <v>15</v>
      </c>
      <c r="M55" t="s">
        <v>15</v>
      </c>
      <c r="N55" t="s">
        <v>15</v>
      </c>
      <c r="O55" t="s">
        <v>15</v>
      </c>
    </row>
    <row r="56" spans="2:15">
      <c r="B56" t="s">
        <v>15</v>
      </c>
      <c r="C56" t="s">
        <v>14</v>
      </c>
      <c r="D56" t="s">
        <v>14</v>
      </c>
      <c r="E56" t="s">
        <v>14</v>
      </c>
      <c r="F56" t="s">
        <v>15</v>
      </c>
      <c r="G56" t="s">
        <v>15</v>
      </c>
      <c r="H56" t="s">
        <v>15</v>
      </c>
      <c r="I56" t="s">
        <v>15</v>
      </c>
      <c r="J56" t="s">
        <v>15</v>
      </c>
      <c r="K56" t="s">
        <v>15</v>
      </c>
      <c r="L56" t="s">
        <v>14</v>
      </c>
      <c r="M56" t="s">
        <v>15</v>
      </c>
      <c r="N56" t="s">
        <v>15</v>
      </c>
      <c r="O56" t="s">
        <v>15</v>
      </c>
    </row>
    <row r="57" spans="2:15">
      <c r="B57" t="s">
        <v>14</v>
      </c>
      <c r="C57" t="s">
        <v>15</v>
      </c>
      <c r="D57" t="s">
        <v>15</v>
      </c>
      <c r="E57" t="s">
        <v>14</v>
      </c>
      <c r="F57" t="s">
        <v>14</v>
      </c>
      <c r="G57" t="s">
        <v>14</v>
      </c>
      <c r="H57" t="s">
        <v>15</v>
      </c>
      <c r="I57" t="s">
        <v>15</v>
      </c>
      <c r="J57" t="s">
        <v>14</v>
      </c>
      <c r="K57" t="s">
        <v>14</v>
      </c>
      <c r="L57" t="s">
        <v>15</v>
      </c>
      <c r="M57" t="s">
        <v>15</v>
      </c>
      <c r="N57" t="s">
        <v>15</v>
      </c>
      <c r="O57" t="s">
        <v>15</v>
      </c>
    </row>
    <row r="58" spans="2:15">
      <c r="B58" t="s">
        <v>14</v>
      </c>
      <c r="C58" t="s">
        <v>15</v>
      </c>
      <c r="D58" t="s">
        <v>14</v>
      </c>
      <c r="E58" t="s">
        <v>14</v>
      </c>
      <c r="F58" t="s">
        <v>15</v>
      </c>
      <c r="G58" t="s">
        <v>14</v>
      </c>
      <c r="H58" t="s">
        <v>15</v>
      </c>
      <c r="I58" t="s">
        <v>15</v>
      </c>
      <c r="J58" t="s">
        <v>14</v>
      </c>
      <c r="K58" t="s">
        <v>15</v>
      </c>
      <c r="L58" t="s">
        <v>15</v>
      </c>
      <c r="M58" t="s">
        <v>15</v>
      </c>
      <c r="N58" t="s">
        <v>15</v>
      </c>
      <c r="O58" t="s">
        <v>15</v>
      </c>
    </row>
    <row r="59" spans="2:15">
      <c r="B59" t="s">
        <v>14</v>
      </c>
      <c r="C59" t="s">
        <v>15</v>
      </c>
      <c r="D59" t="s">
        <v>15</v>
      </c>
      <c r="E59" t="s">
        <v>14</v>
      </c>
      <c r="F59" t="s">
        <v>14</v>
      </c>
      <c r="G59" t="s">
        <v>15</v>
      </c>
      <c r="H59" t="s">
        <v>15</v>
      </c>
      <c r="I59" t="s">
        <v>15</v>
      </c>
      <c r="J59" t="s">
        <v>14</v>
      </c>
      <c r="K59" t="s">
        <v>14</v>
      </c>
      <c r="L59" t="s">
        <v>15</v>
      </c>
      <c r="M59" t="s">
        <v>15</v>
      </c>
      <c r="N59" t="s">
        <v>15</v>
      </c>
      <c r="O59" t="s">
        <v>15</v>
      </c>
    </row>
    <row r="60" spans="2:15">
      <c r="B60" t="s">
        <v>14</v>
      </c>
      <c r="C60" t="s">
        <v>15</v>
      </c>
      <c r="D60" t="s">
        <v>14</v>
      </c>
      <c r="E60" t="s">
        <v>14</v>
      </c>
      <c r="F60" t="s">
        <v>14</v>
      </c>
      <c r="G60" t="s">
        <v>14</v>
      </c>
      <c r="H60" t="s">
        <v>15</v>
      </c>
      <c r="I60" t="s">
        <v>15</v>
      </c>
      <c r="J60" t="s">
        <v>15</v>
      </c>
      <c r="K60" t="s">
        <v>15</v>
      </c>
      <c r="L60" t="s">
        <v>14</v>
      </c>
      <c r="M60" t="s">
        <v>15</v>
      </c>
      <c r="N60" t="s">
        <v>15</v>
      </c>
      <c r="O60" t="s">
        <v>15</v>
      </c>
    </row>
    <row r="61" spans="2:15">
      <c r="B61" t="s">
        <v>14</v>
      </c>
      <c r="C61" t="s">
        <v>14</v>
      </c>
      <c r="D61" t="s">
        <v>15</v>
      </c>
      <c r="E61" t="s">
        <v>14</v>
      </c>
      <c r="F61" t="s">
        <v>15</v>
      </c>
      <c r="G61" t="s">
        <v>15</v>
      </c>
      <c r="H61" t="s">
        <v>15</v>
      </c>
      <c r="I61" t="s">
        <v>15</v>
      </c>
      <c r="J61" t="s">
        <v>14</v>
      </c>
      <c r="K61" t="s">
        <v>14</v>
      </c>
      <c r="L61" t="s">
        <v>15</v>
      </c>
      <c r="M61" t="s">
        <v>15</v>
      </c>
      <c r="N61" t="s">
        <v>15</v>
      </c>
      <c r="O61" t="s">
        <v>15</v>
      </c>
    </row>
    <row r="62" spans="2:15">
      <c r="B62" t="s">
        <v>14</v>
      </c>
      <c r="C62" t="s">
        <v>14</v>
      </c>
      <c r="D62" t="s">
        <v>15</v>
      </c>
      <c r="E62" t="s">
        <v>14</v>
      </c>
      <c r="F62" t="s">
        <v>15</v>
      </c>
      <c r="G62" t="s">
        <v>15</v>
      </c>
      <c r="H62" t="s">
        <v>15</v>
      </c>
      <c r="I62" t="s">
        <v>15</v>
      </c>
      <c r="J62" t="s">
        <v>14</v>
      </c>
      <c r="K62" t="s">
        <v>15</v>
      </c>
      <c r="L62" t="s">
        <v>14</v>
      </c>
      <c r="M62" t="s">
        <v>15</v>
      </c>
      <c r="N62" t="s">
        <v>15</v>
      </c>
      <c r="O62" t="s">
        <v>15</v>
      </c>
    </row>
    <row r="63" spans="2:15">
      <c r="B63" t="s">
        <v>15</v>
      </c>
      <c r="C63" t="s">
        <v>15</v>
      </c>
      <c r="D63" t="s">
        <v>15</v>
      </c>
      <c r="E63" t="s">
        <v>15</v>
      </c>
      <c r="F63" t="s">
        <v>15</v>
      </c>
      <c r="G63" t="s">
        <v>15</v>
      </c>
      <c r="H63" t="s">
        <v>15</v>
      </c>
      <c r="I63" t="s">
        <v>15</v>
      </c>
      <c r="J63" t="s">
        <v>15</v>
      </c>
      <c r="K63" t="s">
        <v>15</v>
      </c>
      <c r="L63" t="s">
        <v>15</v>
      </c>
      <c r="M63" t="s">
        <v>15</v>
      </c>
      <c r="N63" t="s">
        <v>15</v>
      </c>
      <c r="O63" t="s">
        <v>15</v>
      </c>
    </row>
    <row r="64" spans="2:15">
      <c r="B64" t="s">
        <v>15</v>
      </c>
      <c r="C64" t="s">
        <v>15</v>
      </c>
      <c r="D64" t="s">
        <v>15</v>
      </c>
      <c r="E64" t="s">
        <v>15</v>
      </c>
      <c r="F64" t="s">
        <v>15</v>
      </c>
      <c r="G64" t="s">
        <v>14</v>
      </c>
      <c r="H64" t="s">
        <v>15</v>
      </c>
      <c r="I64" t="s">
        <v>14</v>
      </c>
      <c r="J64" t="s">
        <v>15</v>
      </c>
      <c r="K64" t="s">
        <v>15</v>
      </c>
      <c r="L64" t="s">
        <v>15</v>
      </c>
      <c r="M64" t="s">
        <v>15</v>
      </c>
      <c r="N64" t="s">
        <v>15</v>
      </c>
      <c r="O64" t="s">
        <v>15</v>
      </c>
    </row>
    <row r="65" spans="1:16">
      <c r="B65" t="s">
        <v>15</v>
      </c>
      <c r="C65" t="s">
        <v>15</v>
      </c>
      <c r="D65" t="s">
        <v>14</v>
      </c>
      <c r="E65" t="s">
        <v>14</v>
      </c>
      <c r="F65" t="s">
        <v>15</v>
      </c>
      <c r="G65" t="s">
        <v>15</v>
      </c>
      <c r="H65" t="s">
        <v>15</v>
      </c>
      <c r="I65" t="s">
        <v>15</v>
      </c>
      <c r="J65" t="s">
        <v>14</v>
      </c>
      <c r="K65" t="s">
        <v>15</v>
      </c>
      <c r="L65" t="s">
        <v>14</v>
      </c>
      <c r="M65" t="s">
        <v>14</v>
      </c>
      <c r="N65" t="s">
        <v>15</v>
      </c>
      <c r="O65" t="s">
        <v>15</v>
      </c>
    </row>
    <row r="66" spans="1:16">
      <c r="B66" t="s">
        <v>15</v>
      </c>
      <c r="C66" t="s">
        <v>15</v>
      </c>
      <c r="D66" t="s">
        <v>15</v>
      </c>
      <c r="E66" t="s">
        <v>14</v>
      </c>
      <c r="F66" t="s">
        <v>15</v>
      </c>
      <c r="G66" t="s">
        <v>14</v>
      </c>
      <c r="H66" t="s">
        <v>15</v>
      </c>
      <c r="I66" t="s">
        <v>15</v>
      </c>
      <c r="J66" t="s">
        <v>15</v>
      </c>
      <c r="K66" t="s">
        <v>15</v>
      </c>
      <c r="L66" t="s">
        <v>15</v>
      </c>
      <c r="M66" t="s">
        <v>15</v>
      </c>
      <c r="N66" t="s">
        <v>15</v>
      </c>
      <c r="O66" t="s">
        <v>15</v>
      </c>
    </row>
    <row r="67" spans="1:16">
      <c r="B67" t="s">
        <v>14</v>
      </c>
      <c r="C67" t="s">
        <v>15</v>
      </c>
      <c r="D67" t="s">
        <v>14</v>
      </c>
      <c r="E67" t="s">
        <v>14</v>
      </c>
      <c r="F67" t="s">
        <v>15</v>
      </c>
      <c r="G67" t="s">
        <v>14</v>
      </c>
      <c r="H67" t="s">
        <v>15</v>
      </c>
      <c r="I67" t="s">
        <v>15</v>
      </c>
      <c r="J67" t="s">
        <v>14</v>
      </c>
      <c r="K67" t="s">
        <v>14</v>
      </c>
      <c r="L67" t="s">
        <v>14</v>
      </c>
      <c r="M67" t="s">
        <v>15</v>
      </c>
      <c r="N67" t="s">
        <v>15</v>
      </c>
      <c r="O67" t="s">
        <v>15</v>
      </c>
    </row>
    <row r="68" spans="1:16">
      <c r="B68" t="s">
        <v>15</v>
      </c>
      <c r="C68" t="s">
        <v>14</v>
      </c>
      <c r="D68" t="s">
        <v>14</v>
      </c>
      <c r="E68" t="s">
        <v>14</v>
      </c>
      <c r="F68" t="s">
        <v>14</v>
      </c>
      <c r="G68" t="s">
        <v>15</v>
      </c>
      <c r="H68" t="s">
        <v>15</v>
      </c>
      <c r="I68" t="s">
        <v>15</v>
      </c>
      <c r="J68" t="s">
        <v>14</v>
      </c>
      <c r="K68" t="s">
        <v>15</v>
      </c>
      <c r="L68" t="s">
        <v>15</v>
      </c>
      <c r="M68" t="s">
        <v>15</v>
      </c>
      <c r="N68" t="s">
        <v>15</v>
      </c>
      <c r="O68" t="s">
        <v>15</v>
      </c>
    </row>
    <row r="69" spans="1:16">
      <c r="B69" t="s">
        <v>14</v>
      </c>
      <c r="C69" t="s">
        <v>14</v>
      </c>
      <c r="D69" t="s">
        <v>14</v>
      </c>
      <c r="E69" t="s">
        <v>15</v>
      </c>
      <c r="F69" t="s">
        <v>15</v>
      </c>
      <c r="G69" t="s">
        <v>15</v>
      </c>
      <c r="H69" t="s">
        <v>15</v>
      </c>
      <c r="I69" t="s">
        <v>15</v>
      </c>
      <c r="J69" t="s">
        <v>15</v>
      </c>
      <c r="K69" t="s">
        <v>15</v>
      </c>
      <c r="L69" t="s">
        <v>14</v>
      </c>
      <c r="M69" t="s">
        <v>15</v>
      </c>
      <c r="N69" t="s">
        <v>15</v>
      </c>
      <c r="O69" t="s">
        <v>15</v>
      </c>
    </row>
    <row r="70" spans="1:16">
      <c r="A70" s="2"/>
      <c r="B70" s="2" t="s">
        <v>14</v>
      </c>
      <c r="C70" s="2" t="s">
        <v>14</v>
      </c>
      <c r="D70" s="2" t="s">
        <v>14</v>
      </c>
      <c r="E70" s="2" t="s">
        <v>14</v>
      </c>
      <c r="F70" s="2" t="s">
        <v>14</v>
      </c>
      <c r="G70" s="2" t="s">
        <v>14</v>
      </c>
      <c r="H70" s="2" t="s">
        <v>15</v>
      </c>
      <c r="I70" s="2" t="s">
        <v>15</v>
      </c>
      <c r="J70" s="2" t="s">
        <v>14</v>
      </c>
      <c r="K70" s="2" t="s">
        <v>15</v>
      </c>
      <c r="L70" s="2" t="s">
        <v>14</v>
      </c>
      <c r="M70" s="2" t="s">
        <v>15</v>
      </c>
      <c r="N70" s="2" t="s">
        <v>15</v>
      </c>
      <c r="O70" s="2" t="s">
        <v>15</v>
      </c>
    </row>
    <row r="71" spans="1:16">
      <c r="A71" s="1"/>
      <c r="N71" t="s">
        <v>27</v>
      </c>
      <c r="O71" s="10" t="s">
        <v>28</v>
      </c>
    </row>
    <row r="72" spans="1:16">
      <c r="N72">
        <v>0</v>
      </c>
      <c r="O72">
        <v>0</v>
      </c>
      <c r="P72">
        <f>SUM(B72:O72)</f>
        <v>0</v>
      </c>
    </row>
    <row r="73" spans="1:16">
      <c r="N73" t="e">
        <f t="shared" ref="N73:O73" si="0">N72/$P$72*100</f>
        <v>#DIV/0!</v>
      </c>
      <c r="O73" t="e">
        <f t="shared" si="0"/>
        <v>#DIV/0!</v>
      </c>
    </row>
    <row r="74" spans="1:16">
      <c r="N74">
        <v>0</v>
      </c>
      <c r="O74">
        <v>0</v>
      </c>
      <c r="P74">
        <f>SUM(B74:O74)</f>
        <v>0</v>
      </c>
    </row>
    <row r="76" spans="1:16">
      <c r="B76" s="20" t="s">
        <v>18</v>
      </c>
      <c r="C76" s="20" t="s">
        <v>16</v>
      </c>
      <c r="D76" s="20" t="s">
        <v>23</v>
      </c>
      <c r="E76" s="20" t="s">
        <v>17</v>
      </c>
      <c r="F76" s="20" t="s">
        <v>25</v>
      </c>
      <c r="G76" s="20" t="s">
        <v>77</v>
      </c>
      <c r="H76" s="20" t="s">
        <v>19</v>
      </c>
      <c r="I76" s="20" t="s">
        <v>20</v>
      </c>
      <c r="J76" s="20" t="s">
        <v>24</v>
      </c>
      <c r="K76" s="20" t="s">
        <v>22</v>
      </c>
      <c r="L76" t="s">
        <v>26</v>
      </c>
      <c r="M76" s="20" t="s">
        <v>21</v>
      </c>
    </row>
    <row r="77" spans="1:16">
      <c r="A77" t="s">
        <v>29</v>
      </c>
      <c r="B77">
        <f>COUNTA(E70,E65:E68,E51:E62,E36:E49,E30:E34,E2:E26)</f>
        <v>61</v>
      </c>
      <c r="C77">
        <f>COUNTA(B70,B69,B67,B57:B62,B48:B50,B45:B46,B34:B42,B31:B32,B28:B29,B24:B25,B18:B22,B12:B13,B4:B8,B2)</f>
        <v>42</v>
      </c>
      <c r="D77">
        <f>COUNTA(J70,J67:J68,J65,J62,J61,J58:J59,J57,J53:J55,J47,J43:J44,J38:J41,J37,J31:J32,J28,J26,J23:J25,J17,J12:J16,J6:J10,J3:J4)</f>
        <v>40</v>
      </c>
      <c r="E77">
        <f>COUNTA(C68:C70,C61:C62,C52:C56,C44:C45,C39,C35:C37,C29:C32,C26,C22,C15:C16,C13,C10:C11,C7:C8,C2:C5)</f>
        <v>33</v>
      </c>
      <c r="F77">
        <f>COUNTA(L69:L70,L67,L65,L62,L60,L56,L54,L51,L48,L44,L42,L37,L33:L35,L30,L26,L25,L23,L21,L20,L18,L2:L6)</f>
        <v>28</v>
      </c>
      <c r="G77">
        <f>COUNTA(D67:D70,D65,D60,D58,D56,D52,D49:D50,D40:D41,D38,D37,D32:D34,D31,D28:D29,D24:D26,D20:D22,D14)</f>
        <v>28</v>
      </c>
      <c r="H77">
        <f>COUNTA(F70,F68,F59:F60,F57,F53,F47,F43,F31:F33,F29,F26,F23,F20:F21,F18,F16,F13:F14,F10:F11,F7:F8,F3:F5)</f>
        <v>27</v>
      </c>
      <c r="I77">
        <f>COUNTA(G70,G66:G67,G64,G60,G57:G58,G50,G42:G43,G40,G36,G33,G29:G31,G26,G16:G19,G14,G10:G11,G6:G7,G3)</f>
        <v>27</v>
      </c>
      <c r="J77">
        <f>COUNTA(K67,K61,K59,K57,K55,K52,K48,K40:K45,K36,K25,K17,K14:K15,K12,K9:K10,K9,K3:K4)</f>
        <v>24</v>
      </c>
      <c r="K77">
        <f>COUNTA(I64,I51,I47,I45,I43,I40,I35,I18,I15,I12:I13,I7:I10,I4:I5)</f>
        <v>17</v>
      </c>
      <c r="L77">
        <f>COUNTA(M65,M34,M2)</f>
        <v>3</v>
      </c>
      <c r="M77">
        <f>COUNTA(H53,H13)</f>
        <v>2</v>
      </c>
      <c r="O77">
        <f>SUM(B77:N77)</f>
        <v>332</v>
      </c>
    </row>
    <row r="78" spans="1:16">
      <c r="A78" t="s">
        <v>30</v>
      </c>
      <c r="B78">
        <f>B77/$O$77*100</f>
        <v>18.373493975903614</v>
      </c>
      <c r="C78">
        <f t="shared" ref="C78:M78" si="1">C77/$O$77*100</f>
        <v>12.650602409638553</v>
      </c>
      <c r="D78">
        <f t="shared" si="1"/>
        <v>12.048192771084338</v>
      </c>
      <c r="E78">
        <f t="shared" si="1"/>
        <v>9.9397590361445776</v>
      </c>
      <c r="F78">
        <f t="shared" si="1"/>
        <v>8.4337349397590362</v>
      </c>
      <c r="G78">
        <f t="shared" si="1"/>
        <v>8.4337349397590362</v>
      </c>
      <c r="H78">
        <f t="shared" si="1"/>
        <v>8.1325301204819276</v>
      </c>
      <c r="I78">
        <f t="shared" si="1"/>
        <v>8.1325301204819276</v>
      </c>
      <c r="J78">
        <f t="shared" si="1"/>
        <v>7.2289156626506017</v>
      </c>
      <c r="K78">
        <f t="shared" si="1"/>
        <v>5.1204819277108431</v>
      </c>
      <c r="L78">
        <f t="shared" si="1"/>
        <v>0.90361445783132521</v>
      </c>
      <c r="M78">
        <f t="shared" si="1"/>
        <v>0.60240963855421692</v>
      </c>
    </row>
    <row r="79" spans="1:16">
      <c r="A79" s="2" t="s">
        <v>31</v>
      </c>
      <c r="B79" s="2">
        <v>18</v>
      </c>
      <c r="C79" s="2">
        <v>13</v>
      </c>
      <c r="D79" s="2">
        <v>12</v>
      </c>
      <c r="E79" s="2">
        <v>10</v>
      </c>
      <c r="F79" s="2">
        <v>8.5</v>
      </c>
      <c r="G79" s="2">
        <v>8.5</v>
      </c>
      <c r="H79" s="2">
        <v>8</v>
      </c>
      <c r="I79" s="2">
        <v>8</v>
      </c>
      <c r="J79" s="2">
        <v>7</v>
      </c>
      <c r="K79" s="2">
        <v>5</v>
      </c>
      <c r="L79" s="2">
        <v>1</v>
      </c>
      <c r="M79" s="2">
        <v>1</v>
      </c>
      <c r="N79" s="2"/>
      <c r="O79" s="2"/>
      <c r="P79" s="2"/>
    </row>
    <row r="80" spans="1:16">
      <c r="A80">
        <v>69</v>
      </c>
      <c r="B80">
        <f>B77/$A$80*100</f>
        <v>88.405797101449281</v>
      </c>
      <c r="C80">
        <f t="shared" ref="C80:N80" si="2">C77/$A$80*100</f>
        <v>60.869565217391312</v>
      </c>
      <c r="D80">
        <f t="shared" si="2"/>
        <v>57.971014492753625</v>
      </c>
      <c r="E80">
        <f t="shared" si="2"/>
        <v>47.826086956521742</v>
      </c>
      <c r="F80">
        <f t="shared" si="2"/>
        <v>40.579710144927539</v>
      </c>
      <c r="G80">
        <f t="shared" si="2"/>
        <v>40.579710144927539</v>
      </c>
      <c r="H80">
        <f t="shared" si="2"/>
        <v>39.130434782608695</v>
      </c>
      <c r="I80">
        <f t="shared" si="2"/>
        <v>39.130434782608695</v>
      </c>
      <c r="J80">
        <f t="shared" si="2"/>
        <v>34.782608695652172</v>
      </c>
      <c r="K80">
        <f t="shared" si="2"/>
        <v>24.637681159420293</v>
      </c>
      <c r="L80">
        <f t="shared" si="2"/>
        <v>4.3478260869565215</v>
      </c>
      <c r="M80">
        <f t="shared" si="2"/>
        <v>2.8985507246376812</v>
      </c>
      <c r="N80">
        <f t="shared" si="2"/>
        <v>0</v>
      </c>
    </row>
    <row r="81" spans="2:14">
      <c r="B81">
        <v>88</v>
      </c>
      <c r="C81">
        <v>61</v>
      </c>
      <c r="D81">
        <v>58</v>
      </c>
      <c r="E81">
        <v>48</v>
      </c>
      <c r="F81">
        <v>41</v>
      </c>
      <c r="G81">
        <v>51</v>
      </c>
      <c r="H81">
        <v>39</v>
      </c>
      <c r="I81">
        <v>39</v>
      </c>
      <c r="J81">
        <v>35</v>
      </c>
      <c r="K81">
        <v>25</v>
      </c>
      <c r="L81">
        <v>4</v>
      </c>
      <c r="M81">
        <v>3</v>
      </c>
      <c r="N81">
        <v>0</v>
      </c>
    </row>
    <row r="93" spans="2:14">
      <c r="B93" s="20" t="s">
        <v>18</v>
      </c>
      <c r="C93" t="s">
        <v>78</v>
      </c>
      <c r="D93" s="38">
        <v>332</v>
      </c>
    </row>
    <row r="94" spans="2:14">
      <c r="B94" s="20" t="s">
        <v>16</v>
      </c>
      <c r="C94" t="s">
        <v>79</v>
      </c>
      <c r="D94" s="38"/>
    </row>
    <row r="95" spans="2:14">
      <c r="B95" s="20" t="s">
        <v>23</v>
      </c>
      <c r="C95" t="s">
        <v>80</v>
      </c>
      <c r="D95" s="38"/>
    </row>
    <row r="96" spans="2:14">
      <c r="B96" s="20" t="s">
        <v>17</v>
      </c>
      <c r="C96" t="s">
        <v>81</v>
      </c>
      <c r="D96" s="38"/>
    </row>
    <row r="97" spans="2:4">
      <c r="B97" s="20" t="s">
        <v>25</v>
      </c>
      <c r="C97" t="s">
        <v>82</v>
      </c>
      <c r="D97" s="38"/>
    </row>
    <row r="98" spans="2:4">
      <c r="B98" s="20" t="s">
        <v>77</v>
      </c>
      <c r="C98" t="s">
        <v>82</v>
      </c>
      <c r="D98" s="38"/>
    </row>
    <row r="99" spans="2:4">
      <c r="B99" s="20" t="s">
        <v>19</v>
      </c>
      <c r="C99" t="s">
        <v>83</v>
      </c>
      <c r="D99" s="38"/>
    </row>
    <row r="100" spans="2:4">
      <c r="B100" s="20" t="s">
        <v>20</v>
      </c>
      <c r="C100" t="s">
        <v>83</v>
      </c>
      <c r="D100" s="38"/>
    </row>
    <row r="101" spans="2:4">
      <c r="B101" s="20" t="s">
        <v>24</v>
      </c>
      <c r="C101" t="s">
        <v>84</v>
      </c>
      <c r="D101" s="38"/>
    </row>
    <row r="102" spans="2:4">
      <c r="B102" s="20" t="s">
        <v>22</v>
      </c>
      <c r="C102" t="s">
        <v>85</v>
      </c>
      <c r="D102" s="38"/>
    </row>
    <row r="103" spans="2:4">
      <c r="B103" t="s">
        <v>26</v>
      </c>
      <c r="C103" t="s">
        <v>87</v>
      </c>
      <c r="D103" s="38"/>
    </row>
    <row r="104" spans="2:4">
      <c r="B104" s="20" t="s">
        <v>21</v>
      </c>
      <c r="C104" t="s">
        <v>86</v>
      </c>
      <c r="D104" s="38"/>
    </row>
  </sheetData>
  <mergeCells count="1">
    <mergeCell ref="D93:D104"/>
  </mergeCells>
  <pageMargins left="0.7" right="0.7" top="0.75" bottom="0.75" header="0.3" footer="0.3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opLeftCell="A64" zoomScale="90" workbookViewId="0">
      <selection activeCell="B79" sqref="B79"/>
    </sheetView>
  </sheetViews>
  <sheetFormatPr defaultColWidth="11" defaultRowHeight="15.75"/>
  <cols>
    <col min="1" max="1" width="21.375" customWidth="1"/>
    <col min="6" max="6" width="11.125" customWidth="1"/>
  </cols>
  <sheetData>
    <row r="1" spans="2:14">
      <c r="B1" t="s">
        <v>32</v>
      </c>
      <c r="C1" t="s">
        <v>33</v>
      </c>
      <c r="D1" t="s">
        <v>34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35</v>
      </c>
      <c r="K1" t="s">
        <v>36</v>
      </c>
      <c r="L1" t="s">
        <v>25</v>
      </c>
      <c r="M1" t="s">
        <v>26</v>
      </c>
      <c r="N1" t="s">
        <v>27</v>
      </c>
    </row>
    <row r="2" spans="2:14">
      <c r="B2">
        <v>2</v>
      </c>
      <c r="C2">
        <v>3</v>
      </c>
      <c r="D2">
        <v>4</v>
      </c>
      <c r="E2">
        <v>6</v>
      </c>
      <c r="L2">
        <v>5</v>
      </c>
      <c r="M2">
        <v>1</v>
      </c>
    </row>
    <row r="3" spans="2:14">
      <c r="C3">
        <v>9</v>
      </c>
      <c r="E3">
        <v>12</v>
      </c>
      <c r="F3">
        <v>10</v>
      </c>
      <c r="G3">
        <v>10</v>
      </c>
      <c r="J3">
        <v>8</v>
      </c>
      <c r="K3">
        <v>6</v>
      </c>
      <c r="L3">
        <v>9</v>
      </c>
    </row>
    <row r="4" spans="2:14">
      <c r="B4">
        <v>7</v>
      </c>
      <c r="C4">
        <v>6</v>
      </c>
      <c r="D4">
        <v>12</v>
      </c>
      <c r="E4">
        <v>4</v>
      </c>
      <c r="F4">
        <v>1</v>
      </c>
      <c r="I4">
        <v>2</v>
      </c>
      <c r="J4">
        <v>5</v>
      </c>
      <c r="K4">
        <v>3</v>
      </c>
      <c r="L4">
        <v>3</v>
      </c>
    </row>
    <row r="5" spans="2:14">
      <c r="B5">
        <v>7</v>
      </c>
      <c r="C5">
        <v>5</v>
      </c>
      <c r="D5">
        <v>10</v>
      </c>
      <c r="E5">
        <v>11</v>
      </c>
      <c r="F5">
        <v>3</v>
      </c>
      <c r="I5">
        <v>12</v>
      </c>
      <c r="L5">
        <v>4</v>
      </c>
    </row>
    <row r="6" spans="2:14">
      <c r="B6">
        <v>6</v>
      </c>
      <c r="E6">
        <v>8</v>
      </c>
      <c r="G6">
        <v>7</v>
      </c>
      <c r="J6">
        <v>7</v>
      </c>
      <c r="L6">
        <v>5</v>
      </c>
    </row>
    <row r="7" spans="2:14">
      <c r="B7">
        <v>8</v>
      </c>
      <c r="C7">
        <v>1</v>
      </c>
      <c r="D7">
        <v>7</v>
      </c>
      <c r="E7">
        <v>9</v>
      </c>
      <c r="F7">
        <v>7</v>
      </c>
      <c r="G7">
        <v>6</v>
      </c>
      <c r="I7">
        <v>10</v>
      </c>
      <c r="J7">
        <v>7</v>
      </c>
    </row>
    <row r="8" spans="2:14">
      <c r="B8">
        <v>5</v>
      </c>
      <c r="C8">
        <v>6</v>
      </c>
      <c r="E8">
        <v>9</v>
      </c>
      <c r="F8">
        <v>8</v>
      </c>
      <c r="I8">
        <v>9</v>
      </c>
      <c r="J8">
        <v>10</v>
      </c>
      <c r="K8">
        <v>11</v>
      </c>
    </row>
    <row r="9" spans="2:14">
      <c r="E9">
        <v>10</v>
      </c>
      <c r="I9">
        <v>11</v>
      </c>
      <c r="J9">
        <v>12</v>
      </c>
      <c r="K9">
        <v>11</v>
      </c>
    </row>
    <row r="10" spans="2:14">
      <c r="C10">
        <v>8</v>
      </c>
      <c r="D10">
        <v>7</v>
      </c>
      <c r="E10">
        <v>11</v>
      </c>
      <c r="F10">
        <v>9</v>
      </c>
      <c r="G10">
        <v>10</v>
      </c>
      <c r="I10">
        <v>11</v>
      </c>
      <c r="J10">
        <v>10</v>
      </c>
      <c r="K10">
        <v>10</v>
      </c>
    </row>
    <row r="11" spans="2:14">
      <c r="C11">
        <v>6</v>
      </c>
      <c r="D11">
        <v>7</v>
      </c>
      <c r="E11">
        <v>10</v>
      </c>
      <c r="F11">
        <v>9</v>
      </c>
      <c r="G11">
        <v>11</v>
      </c>
    </row>
    <row r="12" spans="2:14">
      <c r="B12">
        <v>4</v>
      </c>
      <c r="E12">
        <v>7</v>
      </c>
      <c r="I12">
        <v>8</v>
      </c>
      <c r="J12">
        <v>9</v>
      </c>
      <c r="K12">
        <v>8</v>
      </c>
    </row>
    <row r="13" spans="2:14">
      <c r="B13">
        <v>4</v>
      </c>
      <c r="C13">
        <v>4</v>
      </c>
      <c r="E13">
        <v>10</v>
      </c>
      <c r="F13">
        <v>8</v>
      </c>
      <c r="H13">
        <v>6</v>
      </c>
      <c r="I13">
        <v>7</v>
      </c>
      <c r="J13">
        <v>9</v>
      </c>
    </row>
    <row r="14" spans="2:14">
      <c r="D14">
        <v>6</v>
      </c>
      <c r="E14">
        <v>8</v>
      </c>
      <c r="F14">
        <v>11</v>
      </c>
      <c r="G14">
        <v>10</v>
      </c>
      <c r="J14">
        <v>9</v>
      </c>
      <c r="K14">
        <v>12</v>
      </c>
    </row>
    <row r="15" spans="2:14">
      <c r="C15">
        <v>3</v>
      </c>
      <c r="E15">
        <v>6</v>
      </c>
      <c r="I15">
        <v>12</v>
      </c>
      <c r="J15">
        <v>11</v>
      </c>
      <c r="K15">
        <v>10</v>
      </c>
    </row>
    <row r="16" spans="2:14">
      <c r="C16">
        <v>5</v>
      </c>
      <c r="E16">
        <v>8</v>
      </c>
      <c r="F16">
        <v>4</v>
      </c>
      <c r="G16">
        <v>6</v>
      </c>
      <c r="J16">
        <v>12</v>
      </c>
    </row>
    <row r="17" spans="2:12">
      <c r="E17">
        <v>12</v>
      </c>
      <c r="G17">
        <v>6</v>
      </c>
      <c r="J17">
        <v>8</v>
      </c>
      <c r="K17">
        <v>10</v>
      </c>
    </row>
    <row r="18" spans="2:12">
      <c r="B18">
        <v>10</v>
      </c>
      <c r="E18">
        <v>12</v>
      </c>
      <c r="F18">
        <v>8</v>
      </c>
      <c r="G18">
        <v>9</v>
      </c>
      <c r="I18">
        <v>12</v>
      </c>
      <c r="L18">
        <v>12</v>
      </c>
    </row>
    <row r="19" spans="2:12">
      <c r="B19">
        <v>12</v>
      </c>
      <c r="E19">
        <v>11</v>
      </c>
      <c r="G19">
        <v>10</v>
      </c>
      <c r="J19">
        <v>9</v>
      </c>
    </row>
    <row r="20" spans="2:12">
      <c r="B20">
        <v>5</v>
      </c>
      <c r="D20">
        <v>11</v>
      </c>
      <c r="E20">
        <v>12</v>
      </c>
      <c r="F20">
        <v>5</v>
      </c>
      <c r="L20">
        <v>10</v>
      </c>
    </row>
    <row r="21" spans="2:12">
      <c r="B21">
        <v>8</v>
      </c>
      <c r="D21">
        <v>5</v>
      </c>
      <c r="E21">
        <v>9</v>
      </c>
      <c r="F21">
        <v>10</v>
      </c>
      <c r="L21">
        <v>7</v>
      </c>
    </row>
    <row r="22" spans="2:12">
      <c r="B22">
        <v>10</v>
      </c>
      <c r="C22">
        <v>5</v>
      </c>
      <c r="D22">
        <v>12</v>
      </c>
      <c r="E22">
        <v>11</v>
      </c>
    </row>
    <row r="23" spans="2:12">
      <c r="E23">
        <v>1</v>
      </c>
      <c r="F23">
        <v>2</v>
      </c>
      <c r="J23">
        <v>4</v>
      </c>
      <c r="L23">
        <v>3</v>
      </c>
    </row>
    <row r="24" spans="2:12">
      <c r="B24">
        <v>8</v>
      </c>
      <c r="D24">
        <v>4</v>
      </c>
      <c r="E24">
        <v>12</v>
      </c>
      <c r="J24">
        <v>6</v>
      </c>
    </row>
    <row r="25" spans="2:12">
      <c r="B25">
        <v>4</v>
      </c>
      <c r="D25">
        <v>12</v>
      </c>
      <c r="E25">
        <v>12</v>
      </c>
      <c r="K25">
        <v>8</v>
      </c>
      <c r="L25">
        <v>4</v>
      </c>
    </row>
    <row r="26" spans="2:12">
      <c r="C26">
        <v>4</v>
      </c>
      <c r="D26">
        <v>5</v>
      </c>
      <c r="E26">
        <v>9</v>
      </c>
      <c r="F26">
        <v>11</v>
      </c>
      <c r="G26">
        <v>2</v>
      </c>
      <c r="J26">
        <v>8</v>
      </c>
      <c r="L26">
        <v>6</v>
      </c>
    </row>
    <row r="28" spans="2:12">
      <c r="B28">
        <v>12</v>
      </c>
      <c r="D28">
        <v>9</v>
      </c>
      <c r="J28">
        <v>2</v>
      </c>
    </row>
    <row r="29" spans="2:12">
      <c r="B29">
        <v>10</v>
      </c>
      <c r="C29">
        <v>10</v>
      </c>
      <c r="D29">
        <v>8</v>
      </c>
      <c r="F29">
        <v>11</v>
      </c>
      <c r="G29">
        <v>9</v>
      </c>
    </row>
    <row r="30" spans="2:12">
      <c r="C30">
        <v>9</v>
      </c>
      <c r="E30">
        <v>5</v>
      </c>
      <c r="G30">
        <v>8</v>
      </c>
      <c r="L30">
        <v>9</v>
      </c>
    </row>
    <row r="31" spans="2:12">
      <c r="B31">
        <v>9</v>
      </c>
      <c r="C31">
        <v>7</v>
      </c>
      <c r="D31">
        <v>11</v>
      </c>
      <c r="E31">
        <v>10</v>
      </c>
      <c r="F31">
        <v>8</v>
      </c>
      <c r="G31">
        <v>4</v>
      </c>
      <c r="J31">
        <v>6</v>
      </c>
    </row>
    <row r="32" spans="2:12">
      <c r="B32">
        <v>10</v>
      </c>
      <c r="C32">
        <v>9</v>
      </c>
      <c r="D32">
        <v>8</v>
      </c>
      <c r="E32">
        <v>12</v>
      </c>
      <c r="F32">
        <v>11</v>
      </c>
      <c r="J32">
        <v>7</v>
      </c>
    </row>
    <row r="33" spans="2:13">
      <c r="D33">
        <v>9</v>
      </c>
      <c r="E33">
        <v>12</v>
      </c>
      <c r="F33">
        <v>6</v>
      </c>
      <c r="G33">
        <v>10</v>
      </c>
      <c r="L33">
        <v>11</v>
      </c>
    </row>
    <row r="34" spans="2:13">
      <c r="B34">
        <v>4</v>
      </c>
      <c r="D34">
        <v>12</v>
      </c>
      <c r="E34">
        <v>10</v>
      </c>
      <c r="L34">
        <v>6</v>
      </c>
      <c r="M34">
        <v>7</v>
      </c>
    </row>
    <row r="35" spans="2:13">
      <c r="B35">
        <v>9</v>
      </c>
      <c r="C35">
        <v>10</v>
      </c>
      <c r="I35">
        <v>12</v>
      </c>
      <c r="L35">
        <v>11</v>
      </c>
    </row>
    <row r="36" spans="2:13">
      <c r="B36">
        <v>9</v>
      </c>
      <c r="C36">
        <v>7</v>
      </c>
      <c r="E36">
        <v>11</v>
      </c>
      <c r="G36">
        <v>12</v>
      </c>
      <c r="K36">
        <v>9</v>
      </c>
    </row>
    <row r="37" spans="2:13">
      <c r="B37">
        <v>5</v>
      </c>
      <c r="C37">
        <v>4</v>
      </c>
      <c r="D37">
        <v>3</v>
      </c>
      <c r="E37">
        <v>1</v>
      </c>
      <c r="J37">
        <v>2</v>
      </c>
      <c r="L37">
        <v>4</v>
      </c>
    </row>
    <row r="38" spans="2:13">
      <c r="B38">
        <v>8</v>
      </c>
      <c r="D38">
        <v>11</v>
      </c>
      <c r="E38">
        <v>11</v>
      </c>
      <c r="J38">
        <v>8</v>
      </c>
    </row>
    <row r="39" spans="2:13">
      <c r="B39">
        <v>2</v>
      </c>
      <c r="C39">
        <v>8</v>
      </c>
      <c r="E39">
        <v>10</v>
      </c>
      <c r="J39">
        <v>8</v>
      </c>
    </row>
    <row r="40" spans="2:13">
      <c r="B40">
        <v>5</v>
      </c>
      <c r="D40">
        <v>7</v>
      </c>
      <c r="E40">
        <v>2</v>
      </c>
      <c r="G40">
        <v>3</v>
      </c>
      <c r="I40">
        <v>1</v>
      </c>
      <c r="J40">
        <v>4</v>
      </c>
      <c r="K40">
        <v>6</v>
      </c>
    </row>
    <row r="41" spans="2:13">
      <c r="B41">
        <v>5</v>
      </c>
      <c r="D41">
        <v>6</v>
      </c>
      <c r="E41">
        <v>6</v>
      </c>
      <c r="J41">
        <v>8</v>
      </c>
      <c r="K41">
        <v>7</v>
      </c>
    </row>
    <row r="42" spans="2:13">
      <c r="B42">
        <v>2</v>
      </c>
      <c r="E42">
        <v>5</v>
      </c>
      <c r="G42">
        <v>2</v>
      </c>
      <c r="K42">
        <v>4</v>
      </c>
      <c r="L42">
        <v>12</v>
      </c>
    </row>
    <row r="43" spans="2:13">
      <c r="E43">
        <v>12</v>
      </c>
      <c r="F43">
        <v>10</v>
      </c>
      <c r="G43">
        <v>11</v>
      </c>
      <c r="I43">
        <v>12</v>
      </c>
      <c r="J43">
        <v>12</v>
      </c>
      <c r="K43">
        <v>12</v>
      </c>
    </row>
    <row r="44" spans="2:13">
      <c r="C44">
        <v>7</v>
      </c>
      <c r="E44">
        <v>9</v>
      </c>
      <c r="J44">
        <v>10</v>
      </c>
      <c r="K44">
        <v>11</v>
      </c>
      <c r="L44">
        <v>10</v>
      </c>
    </row>
    <row r="45" spans="2:13">
      <c r="B45">
        <v>11</v>
      </c>
      <c r="C45">
        <v>4</v>
      </c>
      <c r="E45">
        <v>12</v>
      </c>
      <c r="I45">
        <v>8</v>
      </c>
      <c r="K45">
        <v>10</v>
      </c>
    </row>
    <row r="46" spans="2:13">
      <c r="B46">
        <v>12</v>
      </c>
      <c r="E46">
        <v>12</v>
      </c>
    </row>
    <row r="47" spans="2:13">
      <c r="E47">
        <v>11</v>
      </c>
      <c r="F47">
        <v>11</v>
      </c>
      <c r="I47">
        <v>8</v>
      </c>
      <c r="J47">
        <v>10</v>
      </c>
    </row>
    <row r="48" spans="2:13">
      <c r="B48">
        <v>8</v>
      </c>
      <c r="E48">
        <v>12</v>
      </c>
      <c r="K48">
        <v>11</v>
      </c>
      <c r="L48">
        <v>10</v>
      </c>
    </row>
    <row r="49" spans="2:12">
      <c r="B49">
        <v>6</v>
      </c>
      <c r="D49">
        <v>9</v>
      </c>
      <c r="E49">
        <v>11</v>
      </c>
    </row>
    <row r="50" spans="2:12">
      <c r="B50">
        <v>7</v>
      </c>
      <c r="D50">
        <v>11</v>
      </c>
      <c r="G50">
        <v>10</v>
      </c>
    </row>
    <row r="51" spans="2:12">
      <c r="E51">
        <v>12</v>
      </c>
      <c r="I51">
        <v>9</v>
      </c>
      <c r="L51">
        <v>8</v>
      </c>
    </row>
    <row r="52" spans="2:12">
      <c r="C52">
        <v>7</v>
      </c>
      <c r="D52">
        <v>10</v>
      </c>
      <c r="E52">
        <v>11</v>
      </c>
      <c r="K52">
        <v>12</v>
      </c>
    </row>
    <row r="53" spans="2:12">
      <c r="C53">
        <v>7</v>
      </c>
      <c r="E53">
        <v>11</v>
      </c>
      <c r="F53">
        <v>10</v>
      </c>
      <c r="H53">
        <v>10</v>
      </c>
      <c r="J53">
        <v>11</v>
      </c>
    </row>
    <row r="54" spans="2:12">
      <c r="C54">
        <v>6</v>
      </c>
      <c r="E54">
        <v>11</v>
      </c>
      <c r="J54">
        <v>10</v>
      </c>
      <c r="L54">
        <v>7</v>
      </c>
    </row>
    <row r="55" spans="2:12">
      <c r="C55">
        <v>10</v>
      </c>
      <c r="E55">
        <v>12</v>
      </c>
      <c r="J55">
        <v>11</v>
      </c>
      <c r="K55">
        <v>11</v>
      </c>
    </row>
    <row r="56" spans="2:12">
      <c r="C56">
        <v>6</v>
      </c>
      <c r="D56">
        <v>11</v>
      </c>
      <c r="E56">
        <v>10</v>
      </c>
      <c r="L56">
        <v>11</v>
      </c>
    </row>
    <row r="57" spans="2:12">
      <c r="B57">
        <v>5</v>
      </c>
      <c r="E57">
        <v>9</v>
      </c>
      <c r="F57">
        <v>6</v>
      </c>
      <c r="G57">
        <v>10</v>
      </c>
      <c r="J57">
        <v>8</v>
      </c>
      <c r="K57">
        <v>10</v>
      </c>
    </row>
    <row r="58" spans="2:12">
      <c r="B58">
        <v>2</v>
      </c>
      <c r="D58">
        <v>4</v>
      </c>
      <c r="E58">
        <v>5</v>
      </c>
      <c r="G58">
        <v>1</v>
      </c>
      <c r="J58">
        <v>3</v>
      </c>
    </row>
    <row r="59" spans="2:12">
      <c r="B59">
        <v>11</v>
      </c>
      <c r="E59">
        <v>7</v>
      </c>
      <c r="F59">
        <v>11</v>
      </c>
      <c r="J59">
        <v>10</v>
      </c>
      <c r="K59">
        <v>12</v>
      </c>
    </row>
    <row r="60" spans="2:12">
      <c r="B60">
        <v>4</v>
      </c>
      <c r="D60">
        <v>11</v>
      </c>
      <c r="E60">
        <v>11</v>
      </c>
      <c r="F60">
        <v>8</v>
      </c>
      <c r="G60">
        <v>3</v>
      </c>
      <c r="L60">
        <v>10</v>
      </c>
    </row>
    <row r="61" spans="2:12">
      <c r="B61">
        <v>10</v>
      </c>
      <c r="C61">
        <v>10</v>
      </c>
      <c r="E61">
        <v>11</v>
      </c>
      <c r="K61">
        <v>7</v>
      </c>
    </row>
    <row r="62" spans="2:12">
      <c r="B62">
        <v>3</v>
      </c>
      <c r="C62">
        <v>4</v>
      </c>
      <c r="E62">
        <v>12</v>
      </c>
      <c r="J62">
        <v>10</v>
      </c>
      <c r="L62">
        <v>10</v>
      </c>
    </row>
    <row r="64" spans="2:12">
      <c r="G64">
        <v>8</v>
      </c>
      <c r="I64">
        <v>12</v>
      </c>
    </row>
    <row r="65" spans="1:14">
      <c r="D65">
        <v>11</v>
      </c>
      <c r="E65">
        <v>11</v>
      </c>
      <c r="J65">
        <v>10</v>
      </c>
      <c r="L65">
        <v>10</v>
      </c>
      <c r="M65">
        <v>9</v>
      </c>
    </row>
    <row r="66" spans="1:14">
      <c r="E66">
        <v>10</v>
      </c>
      <c r="G66">
        <v>12</v>
      </c>
    </row>
    <row r="67" spans="1:14">
      <c r="B67">
        <v>10</v>
      </c>
      <c r="D67">
        <v>6</v>
      </c>
      <c r="E67">
        <v>11</v>
      </c>
      <c r="G67">
        <v>11</v>
      </c>
      <c r="J67">
        <v>9</v>
      </c>
      <c r="K67">
        <v>7</v>
      </c>
      <c r="L67">
        <v>11</v>
      </c>
    </row>
    <row r="68" spans="1:14">
      <c r="C68">
        <v>9</v>
      </c>
      <c r="D68">
        <v>11</v>
      </c>
      <c r="E68">
        <v>11</v>
      </c>
      <c r="F68">
        <v>10</v>
      </c>
      <c r="J68">
        <v>8</v>
      </c>
    </row>
    <row r="69" spans="1:14">
      <c r="B69">
        <v>12</v>
      </c>
      <c r="C69">
        <v>5</v>
      </c>
      <c r="D69">
        <v>9</v>
      </c>
      <c r="L69">
        <v>5</v>
      </c>
    </row>
    <row r="70" spans="1:14">
      <c r="B70">
        <v>9</v>
      </c>
      <c r="C70">
        <v>2</v>
      </c>
      <c r="D70">
        <v>6</v>
      </c>
      <c r="E70">
        <v>3</v>
      </c>
      <c r="F70">
        <v>4</v>
      </c>
      <c r="G70">
        <v>7</v>
      </c>
      <c r="J70">
        <v>6</v>
      </c>
      <c r="L70">
        <v>5</v>
      </c>
    </row>
    <row r="71" spans="1:14">
      <c r="A71" s="3"/>
      <c r="B71" s="4" t="s">
        <v>32</v>
      </c>
      <c r="C71" s="4" t="s">
        <v>33</v>
      </c>
      <c r="D71" s="4" t="s">
        <v>34</v>
      </c>
      <c r="E71" s="4" t="s">
        <v>18</v>
      </c>
      <c r="F71" s="4" t="s">
        <v>19</v>
      </c>
      <c r="G71" s="4" t="s">
        <v>20</v>
      </c>
      <c r="H71" s="4" t="s">
        <v>21</v>
      </c>
      <c r="I71" s="4" t="s">
        <v>22</v>
      </c>
      <c r="J71" s="4" t="s">
        <v>35</v>
      </c>
      <c r="K71" s="4" t="s">
        <v>36</v>
      </c>
      <c r="L71" s="4" t="s">
        <v>25</v>
      </c>
      <c r="M71" s="4" t="s">
        <v>26</v>
      </c>
      <c r="N71" s="5" t="s">
        <v>27</v>
      </c>
    </row>
    <row r="72" spans="1:14">
      <c r="A72" s="6" t="s">
        <v>37</v>
      </c>
      <c r="B72" s="1">
        <v>5</v>
      </c>
      <c r="C72" s="1">
        <v>4</v>
      </c>
      <c r="D72" s="1">
        <v>1</v>
      </c>
      <c r="E72" s="1">
        <v>4</v>
      </c>
      <c r="F72" s="1">
        <v>3</v>
      </c>
      <c r="G72" s="1">
        <v>5</v>
      </c>
      <c r="H72" s="1"/>
      <c r="I72" s="1">
        <v>2</v>
      </c>
      <c r="J72" s="1">
        <v>3</v>
      </c>
      <c r="K72" s="1">
        <v>1</v>
      </c>
      <c r="L72" s="1">
        <v>2</v>
      </c>
      <c r="M72" s="1">
        <v>0</v>
      </c>
      <c r="N72" s="7"/>
    </row>
    <row r="73" spans="1:14">
      <c r="A73" s="6" t="s">
        <v>38</v>
      </c>
      <c r="B73" s="1">
        <v>13</v>
      </c>
      <c r="C73" s="1">
        <v>14</v>
      </c>
      <c r="D73" s="1">
        <v>9</v>
      </c>
      <c r="E73" s="1">
        <v>7</v>
      </c>
      <c r="F73" s="1">
        <v>5</v>
      </c>
      <c r="G73" s="1">
        <v>6</v>
      </c>
      <c r="H73" s="1">
        <v>1</v>
      </c>
      <c r="I73" s="1">
        <v>0</v>
      </c>
      <c r="J73" s="1">
        <v>6</v>
      </c>
      <c r="K73" s="1">
        <v>3</v>
      </c>
      <c r="L73" s="1">
        <v>9</v>
      </c>
      <c r="M73" s="1">
        <v>0</v>
      </c>
      <c r="N73" s="7"/>
    </row>
    <row r="74" spans="1:14">
      <c r="A74" s="6" t="s">
        <v>39</v>
      </c>
      <c r="B74" s="1">
        <v>3</v>
      </c>
      <c r="C74" s="1">
        <v>5</v>
      </c>
      <c r="D74" s="1">
        <v>4</v>
      </c>
      <c r="E74" s="1">
        <v>2</v>
      </c>
      <c r="F74" s="1">
        <v>1</v>
      </c>
      <c r="G74" s="1">
        <v>2</v>
      </c>
      <c r="H74" s="1"/>
      <c r="I74" s="1">
        <v>1</v>
      </c>
      <c r="J74" s="1">
        <v>3</v>
      </c>
      <c r="K74" s="1">
        <v>3</v>
      </c>
      <c r="L74" s="1">
        <v>2</v>
      </c>
      <c r="M74" s="1">
        <v>1</v>
      </c>
      <c r="N74" s="7"/>
    </row>
    <row r="75" spans="1:14">
      <c r="A75" s="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</row>
    <row r="76" spans="1:14">
      <c r="A76" s="6" t="s">
        <v>75</v>
      </c>
      <c r="B76" s="1">
        <v>15</v>
      </c>
      <c r="C76" s="1">
        <v>10</v>
      </c>
      <c r="D76" s="1">
        <v>22</v>
      </c>
      <c r="E76" s="1">
        <v>47</v>
      </c>
      <c r="F76" s="1">
        <v>18</v>
      </c>
      <c r="G76" s="1">
        <v>17</v>
      </c>
      <c r="H76" s="10">
        <v>1</v>
      </c>
      <c r="I76" s="1">
        <v>14</v>
      </c>
      <c r="J76" s="1">
        <v>25</v>
      </c>
      <c r="K76" s="1">
        <v>16</v>
      </c>
      <c r="L76" s="1">
        <v>14</v>
      </c>
      <c r="M76" s="1">
        <v>1</v>
      </c>
      <c r="N76" s="7"/>
    </row>
    <row r="77" spans="1:14">
      <c r="A77" s="8" t="s">
        <v>40</v>
      </c>
      <c r="B77" s="2">
        <f>SUM(B72:B76)</f>
        <v>36</v>
      </c>
      <c r="C77" s="2">
        <f t="shared" ref="C77:M77" si="0">SUM(C72:C76)</f>
        <v>33</v>
      </c>
      <c r="D77" s="2">
        <f t="shared" si="0"/>
        <v>36</v>
      </c>
      <c r="E77" s="2">
        <f t="shared" si="0"/>
        <v>60</v>
      </c>
      <c r="F77" s="2">
        <f t="shared" si="0"/>
        <v>27</v>
      </c>
      <c r="G77" s="2">
        <f t="shared" si="0"/>
        <v>30</v>
      </c>
      <c r="H77" s="2">
        <f t="shared" si="0"/>
        <v>2</v>
      </c>
      <c r="I77" s="2">
        <f t="shared" si="0"/>
        <v>17</v>
      </c>
      <c r="J77" s="2">
        <f t="shared" si="0"/>
        <v>37</v>
      </c>
      <c r="K77" s="2">
        <f t="shared" si="0"/>
        <v>23</v>
      </c>
      <c r="L77" s="2">
        <f t="shared" si="0"/>
        <v>27</v>
      </c>
      <c r="M77" s="2">
        <f t="shared" si="0"/>
        <v>2</v>
      </c>
      <c r="N77" s="9"/>
    </row>
    <row r="78" spans="1:14">
      <c r="B78" t="s">
        <v>32</v>
      </c>
      <c r="C78" t="s">
        <v>33</v>
      </c>
      <c r="D78" t="s">
        <v>34</v>
      </c>
      <c r="E78" t="s">
        <v>18</v>
      </c>
      <c r="F78" t="s">
        <v>19</v>
      </c>
      <c r="G78" t="s">
        <v>20</v>
      </c>
      <c r="H78" t="s">
        <v>21</v>
      </c>
      <c r="I78" t="s">
        <v>22</v>
      </c>
      <c r="J78" t="s">
        <v>35</v>
      </c>
      <c r="K78" t="s">
        <v>36</v>
      </c>
      <c r="L78" t="s">
        <v>25</v>
      </c>
      <c r="M78" t="s">
        <v>26</v>
      </c>
      <c r="N78" t="s">
        <v>27</v>
      </c>
    </row>
    <row r="79" spans="1:14">
      <c r="A79" t="s">
        <v>37</v>
      </c>
      <c r="B79">
        <v>13.88888889</v>
      </c>
      <c r="C79">
        <v>12.121212119999999</v>
      </c>
      <c r="D79">
        <v>2.7777777779999999</v>
      </c>
      <c r="E79">
        <v>6.6666666670000003</v>
      </c>
      <c r="F79">
        <v>11.11111111</v>
      </c>
      <c r="G79">
        <v>16.666666670000001</v>
      </c>
      <c r="H79">
        <v>0</v>
      </c>
      <c r="I79">
        <v>11.764705879999999</v>
      </c>
      <c r="J79">
        <v>8.1081081079999997</v>
      </c>
      <c r="K79">
        <v>4.3478260869999996</v>
      </c>
      <c r="L79">
        <v>7.407407407</v>
      </c>
    </row>
    <row r="80" spans="1:14">
      <c r="A80" t="s">
        <v>38</v>
      </c>
      <c r="B80">
        <v>36.111111110000003</v>
      </c>
      <c r="C80">
        <v>42.424242419999999</v>
      </c>
      <c r="D80">
        <v>25</v>
      </c>
      <c r="E80">
        <v>11.66666667</v>
      </c>
      <c r="F80">
        <v>18.518518520000001</v>
      </c>
      <c r="G80">
        <v>20</v>
      </c>
      <c r="H80">
        <v>50</v>
      </c>
      <c r="I80">
        <v>0</v>
      </c>
      <c r="J80">
        <v>16.21621622</v>
      </c>
      <c r="K80">
        <v>13.043478260000001</v>
      </c>
      <c r="L80">
        <v>33.333333330000002</v>
      </c>
    </row>
    <row r="81" spans="1:14">
      <c r="A81" t="s">
        <v>39</v>
      </c>
      <c r="B81">
        <v>8.3333333330000006</v>
      </c>
      <c r="C81">
        <v>15.15151515</v>
      </c>
      <c r="D81">
        <v>11.11111111</v>
      </c>
      <c r="E81">
        <v>3.3333333330000001</v>
      </c>
      <c r="F81">
        <v>3.703703704</v>
      </c>
      <c r="G81">
        <v>6.6666666670000003</v>
      </c>
      <c r="H81">
        <v>0</v>
      </c>
      <c r="I81">
        <v>5.8823529409999997</v>
      </c>
      <c r="J81">
        <v>8.1081081079999997</v>
      </c>
      <c r="K81">
        <v>13.043478260000001</v>
      </c>
      <c r="L81">
        <v>7.407407407</v>
      </c>
    </row>
    <row r="83" spans="1:14">
      <c r="A83" t="s">
        <v>75</v>
      </c>
      <c r="B83">
        <f>B76/B77*100</f>
        <v>41.666666666666671</v>
      </c>
      <c r="C83">
        <f t="shared" ref="C83:L83" si="1">C76/C77*100</f>
        <v>30.303030303030305</v>
      </c>
      <c r="D83">
        <f t="shared" si="1"/>
        <v>61.111111111111114</v>
      </c>
      <c r="E83">
        <f t="shared" si="1"/>
        <v>78.333333333333329</v>
      </c>
      <c r="F83">
        <f t="shared" si="1"/>
        <v>66.666666666666657</v>
      </c>
      <c r="G83">
        <f t="shared" si="1"/>
        <v>56.666666666666664</v>
      </c>
      <c r="H83">
        <f t="shared" si="1"/>
        <v>50</v>
      </c>
      <c r="I83">
        <f t="shared" si="1"/>
        <v>82.35294117647058</v>
      </c>
      <c r="J83">
        <f t="shared" si="1"/>
        <v>67.567567567567565</v>
      </c>
      <c r="K83">
        <f t="shared" si="1"/>
        <v>69.565217391304344</v>
      </c>
      <c r="L83">
        <f t="shared" si="1"/>
        <v>51.851851851851848</v>
      </c>
    </row>
    <row r="84" spans="1:14">
      <c r="B84">
        <f>SUM(B79:B83)</f>
        <v>99.99999999966667</v>
      </c>
      <c r="C84">
        <f t="shared" ref="C84:N84" si="2">SUM(C79:C83)</f>
        <v>99.999999993030286</v>
      </c>
      <c r="D84">
        <f t="shared" si="2"/>
        <v>99.999999999111111</v>
      </c>
      <c r="E84">
        <f t="shared" si="2"/>
        <v>100.00000000333333</v>
      </c>
      <c r="F84">
        <f t="shared" si="2"/>
        <v>100.00000000066666</v>
      </c>
      <c r="G84">
        <f t="shared" si="2"/>
        <v>100.00000000366666</v>
      </c>
      <c r="H84">
        <f t="shared" si="2"/>
        <v>100</v>
      </c>
      <c r="I84">
        <f t="shared" si="2"/>
        <v>99.999999997470582</v>
      </c>
      <c r="J84">
        <f t="shared" si="2"/>
        <v>100.00000000356756</v>
      </c>
      <c r="K84">
        <f t="shared" si="2"/>
        <v>99.999999998304347</v>
      </c>
      <c r="L84">
        <f t="shared" si="2"/>
        <v>99.999999995851852</v>
      </c>
      <c r="M84">
        <f t="shared" si="2"/>
        <v>0</v>
      </c>
      <c r="N84">
        <f t="shared" si="2"/>
        <v>0</v>
      </c>
    </row>
    <row r="85" spans="1:14">
      <c r="A85" s="3"/>
      <c r="B85" s="4">
        <f>SUM(B86:B90)</f>
        <v>100</v>
      </c>
      <c r="C85" s="4">
        <f t="shared" ref="C85:N85" si="3">SUM(C86:C90)</f>
        <v>100</v>
      </c>
      <c r="D85" s="4">
        <f t="shared" si="3"/>
        <v>100</v>
      </c>
      <c r="E85" s="4">
        <f t="shared" si="3"/>
        <v>100</v>
      </c>
      <c r="F85" s="4">
        <f t="shared" si="3"/>
        <v>100</v>
      </c>
      <c r="G85" s="4">
        <f t="shared" si="3"/>
        <v>100</v>
      </c>
      <c r="H85" s="4">
        <f t="shared" si="3"/>
        <v>100</v>
      </c>
      <c r="I85" s="4">
        <f t="shared" si="3"/>
        <v>100</v>
      </c>
      <c r="J85" s="4">
        <f t="shared" si="3"/>
        <v>100</v>
      </c>
      <c r="K85" s="4">
        <f t="shared" si="3"/>
        <v>100</v>
      </c>
      <c r="L85" s="4">
        <f t="shared" si="3"/>
        <v>100</v>
      </c>
      <c r="M85" s="4">
        <f t="shared" si="3"/>
        <v>0</v>
      </c>
      <c r="N85" s="4">
        <f t="shared" si="3"/>
        <v>0</v>
      </c>
    </row>
    <row r="86" spans="1:14">
      <c r="A86" s="6" t="s">
        <v>37</v>
      </c>
      <c r="B86" s="1">
        <v>14</v>
      </c>
      <c r="C86" s="1">
        <v>12</v>
      </c>
      <c r="D86" s="1">
        <v>3</v>
      </c>
      <c r="E86" s="1">
        <v>7</v>
      </c>
      <c r="F86" s="1">
        <v>11</v>
      </c>
      <c r="G86" s="1">
        <v>17</v>
      </c>
      <c r="H86" s="1">
        <v>0</v>
      </c>
      <c r="I86" s="1">
        <v>12</v>
      </c>
      <c r="J86" s="1">
        <v>8</v>
      </c>
      <c r="K86" s="1">
        <v>4</v>
      </c>
      <c r="L86" s="1">
        <v>7.5</v>
      </c>
      <c r="M86" s="1">
        <v>0</v>
      </c>
      <c r="N86" s="7">
        <v>0</v>
      </c>
    </row>
    <row r="87" spans="1:14">
      <c r="A87" s="6" t="s">
        <v>38</v>
      </c>
      <c r="B87" s="1">
        <v>36</v>
      </c>
      <c r="C87" s="1">
        <v>43</v>
      </c>
      <c r="D87" s="1">
        <v>25</v>
      </c>
      <c r="E87" s="1">
        <v>12</v>
      </c>
      <c r="F87" s="1">
        <v>18</v>
      </c>
      <c r="G87" s="1">
        <v>20</v>
      </c>
      <c r="H87" s="1">
        <v>50</v>
      </c>
      <c r="I87" s="1">
        <v>0</v>
      </c>
      <c r="J87" s="1">
        <v>16</v>
      </c>
      <c r="K87" s="1">
        <v>13</v>
      </c>
      <c r="L87" s="1">
        <v>33</v>
      </c>
      <c r="M87" s="1">
        <v>0</v>
      </c>
      <c r="N87" s="7">
        <v>0</v>
      </c>
    </row>
    <row r="88" spans="1:14">
      <c r="A88" s="6" t="s">
        <v>39</v>
      </c>
      <c r="B88" s="1">
        <v>8</v>
      </c>
      <c r="C88" s="1">
        <v>15</v>
      </c>
      <c r="D88" s="1">
        <v>11</v>
      </c>
      <c r="E88" s="1">
        <v>3</v>
      </c>
      <c r="F88" s="1">
        <v>4</v>
      </c>
      <c r="G88" s="1">
        <v>6</v>
      </c>
      <c r="H88" s="1">
        <v>0</v>
      </c>
      <c r="I88" s="1">
        <v>6</v>
      </c>
      <c r="J88" s="1">
        <v>8</v>
      </c>
      <c r="K88" s="1">
        <v>13</v>
      </c>
      <c r="L88" s="1">
        <v>7.5</v>
      </c>
      <c r="M88" s="1">
        <v>0</v>
      </c>
      <c r="N88" s="7">
        <v>0</v>
      </c>
    </row>
    <row r="89" spans="1:14">
      <c r="A89" s="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</row>
    <row r="90" spans="1:14">
      <c r="A90" s="8" t="s">
        <v>76</v>
      </c>
      <c r="B90" s="2">
        <v>42</v>
      </c>
      <c r="C90" s="2">
        <v>30</v>
      </c>
      <c r="D90" s="2">
        <v>61</v>
      </c>
      <c r="E90" s="2">
        <v>78</v>
      </c>
      <c r="F90" s="2">
        <v>67</v>
      </c>
      <c r="G90" s="2">
        <v>57</v>
      </c>
      <c r="H90" s="2">
        <v>50</v>
      </c>
      <c r="I90" s="2">
        <v>82</v>
      </c>
      <c r="J90" s="2">
        <v>68</v>
      </c>
      <c r="K90" s="2">
        <v>70</v>
      </c>
      <c r="L90" s="2">
        <v>52</v>
      </c>
      <c r="M90" s="2">
        <v>0</v>
      </c>
      <c r="N90" s="9">
        <v>0</v>
      </c>
    </row>
    <row r="91" spans="1:14">
      <c r="B91" t="s">
        <v>32</v>
      </c>
      <c r="C91" t="s">
        <v>33</v>
      </c>
      <c r="D91" t="s">
        <v>34</v>
      </c>
      <c r="E91" t="s">
        <v>18</v>
      </c>
      <c r="F91" t="s">
        <v>19</v>
      </c>
      <c r="G91" t="s">
        <v>20</v>
      </c>
      <c r="H91" t="s">
        <v>21</v>
      </c>
      <c r="I91" t="s">
        <v>22</v>
      </c>
      <c r="J91" t="s">
        <v>35</v>
      </c>
      <c r="K91" t="s">
        <v>36</v>
      </c>
      <c r="L91" t="s">
        <v>25</v>
      </c>
      <c r="M91" t="s">
        <v>26</v>
      </c>
      <c r="N91" t="s">
        <v>27</v>
      </c>
    </row>
    <row r="92" spans="1:14">
      <c r="A92" t="s">
        <v>41</v>
      </c>
      <c r="B92">
        <f>AVERAGE(B2:B70)</f>
        <v>7.1428571428571432</v>
      </c>
      <c r="C92">
        <f t="shared" ref="C92:N92" si="4">AVERAGE(C2:C70)</f>
        <v>6.2424242424242422</v>
      </c>
      <c r="D92">
        <f t="shared" si="4"/>
        <v>8.382352941176471</v>
      </c>
      <c r="E92">
        <f t="shared" si="4"/>
        <v>9.3770491803278695</v>
      </c>
      <c r="F92">
        <f t="shared" si="4"/>
        <v>7.8518518518518521</v>
      </c>
      <c r="G92">
        <f t="shared" si="4"/>
        <v>7.7037037037037033</v>
      </c>
      <c r="H92">
        <f t="shared" si="4"/>
        <v>8</v>
      </c>
      <c r="I92">
        <f t="shared" si="4"/>
        <v>9.1764705882352935</v>
      </c>
      <c r="J92">
        <f t="shared" si="4"/>
        <v>8.1282051282051277</v>
      </c>
      <c r="K92">
        <f t="shared" si="4"/>
        <v>9.0833333333333339</v>
      </c>
      <c r="L92">
        <f t="shared" si="4"/>
        <v>7.7857142857142856</v>
      </c>
      <c r="M92">
        <f t="shared" si="4"/>
        <v>5.666666666666667</v>
      </c>
      <c r="N92" t="e">
        <f t="shared" si="4"/>
        <v>#DIV/0!</v>
      </c>
    </row>
    <row r="93" spans="1:14">
      <c r="A93" t="s">
        <v>42</v>
      </c>
      <c r="B93">
        <v>3.0965868589999999</v>
      </c>
      <c r="C93">
        <v>2.4625990209999999</v>
      </c>
      <c r="D93">
        <v>2.7745019310000001</v>
      </c>
      <c r="E93">
        <v>2.9505024120000001</v>
      </c>
      <c r="F93">
        <v>3.0090083170000002</v>
      </c>
      <c r="G93">
        <v>3.3260604420000002</v>
      </c>
      <c r="H93">
        <v>2.8284271250000002</v>
      </c>
      <c r="I93">
        <v>3.3770418659999999</v>
      </c>
      <c r="J93">
        <v>2.6375775090000002</v>
      </c>
      <c r="K93">
        <v>2.586195236</v>
      </c>
      <c r="L93">
        <v>2.9609450800000001</v>
      </c>
      <c r="M93">
        <v>4.1633319990000004</v>
      </c>
      <c r="N93">
        <v>0</v>
      </c>
    </row>
    <row r="94" spans="1:14">
      <c r="A94" t="s">
        <v>43</v>
      </c>
      <c r="B94">
        <v>54.945054949999999</v>
      </c>
      <c r="C94">
        <v>48.018648020000001</v>
      </c>
      <c r="D94">
        <v>64.479638010000002</v>
      </c>
      <c r="E94">
        <v>72.131147540000001</v>
      </c>
      <c r="F94">
        <v>60.398860399999997</v>
      </c>
      <c r="G94">
        <v>59.25925926</v>
      </c>
      <c r="H94">
        <v>61.53846154</v>
      </c>
      <c r="I94">
        <v>70.58823529</v>
      </c>
      <c r="J94">
        <v>62.524654830000003</v>
      </c>
      <c r="K94">
        <v>69.871794870000002</v>
      </c>
      <c r="L94">
        <v>59.890109889999998</v>
      </c>
      <c r="M94">
        <v>43.589743589999998</v>
      </c>
      <c r="N94">
        <v>0</v>
      </c>
    </row>
    <row r="95" spans="1:14">
      <c r="B95">
        <v>55</v>
      </c>
      <c r="C95">
        <v>48</v>
      </c>
      <c r="D95">
        <v>64</v>
      </c>
      <c r="E95">
        <v>72</v>
      </c>
      <c r="F95">
        <v>60</v>
      </c>
      <c r="G95">
        <v>59</v>
      </c>
      <c r="H95">
        <v>61</v>
      </c>
      <c r="I95">
        <v>71</v>
      </c>
      <c r="J95">
        <v>62</v>
      </c>
      <c r="K95">
        <v>70</v>
      </c>
      <c r="L95">
        <v>60</v>
      </c>
      <c r="M95">
        <v>44</v>
      </c>
      <c r="N95">
        <v>0</v>
      </c>
    </row>
    <row r="99" spans="1:14">
      <c r="M99" s="1"/>
      <c r="N99" s="7"/>
    </row>
    <row r="100" spans="1:14">
      <c r="M100" s="1"/>
      <c r="N100" s="7"/>
    </row>
    <row r="101" spans="1:14">
      <c r="M101" s="1"/>
      <c r="N101" s="7"/>
    </row>
    <row r="102" spans="1:14">
      <c r="M102" s="1"/>
      <c r="N102" s="7"/>
    </row>
    <row r="103" spans="1:14">
      <c r="M103" s="2"/>
      <c r="N103" s="9"/>
    </row>
    <row r="110" spans="1:14">
      <c r="A110" s="20"/>
      <c r="B110" s="20" t="s">
        <v>17</v>
      </c>
      <c r="C110" s="20" t="s">
        <v>16</v>
      </c>
      <c r="D110" s="20" t="s">
        <v>21</v>
      </c>
      <c r="E110" s="20" t="s">
        <v>25</v>
      </c>
      <c r="F110" s="20" t="s">
        <v>20</v>
      </c>
      <c r="G110" s="20" t="s">
        <v>77</v>
      </c>
      <c r="H110" s="20" t="s">
        <v>19</v>
      </c>
      <c r="I110" s="20" t="s">
        <v>23</v>
      </c>
      <c r="J110" s="20" t="s">
        <v>24</v>
      </c>
      <c r="K110" s="20" t="s">
        <v>18</v>
      </c>
      <c r="L110" s="20" t="s">
        <v>22</v>
      </c>
    </row>
    <row r="111" spans="1:14">
      <c r="A111" s="21" t="s">
        <v>37</v>
      </c>
      <c r="B111" s="22">
        <v>12</v>
      </c>
      <c r="C111" s="22">
        <v>14</v>
      </c>
      <c r="D111" s="22">
        <v>0</v>
      </c>
      <c r="E111" s="22">
        <v>7.5</v>
      </c>
      <c r="F111" s="22">
        <v>17</v>
      </c>
      <c r="G111" s="22">
        <v>3</v>
      </c>
      <c r="H111" s="22">
        <v>11</v>
      </c>
      <c r="I111" s="22">
        <v>8</v>
      </c>
      <c r="J111" s="22">
        <v>4</v>
      </c>
      <c r="K111" s="22">
        <v>7</v>
      </c>
      <c r="L111" s="22">
        <v>12</v>
      </c>
    </row>
    <row r="112" spans="1:14">
      <c r="A112" s="21" t="s">
        <v>38</v>
      </c>
      <c r="B112" s="22">
        <v>43</v>
      </c>
      <c r="C112" s="22">
        <v>36</v>
      </c>
      <c r="D112" s="22">
        <v>50</v>
      </c>
      <c r="E112" s="22">
        <v>33</v>
      </c>
      <c r="F112" s="22">
        <v>20</v>
      </c>
      <c r="G112" s="22">
        <v>25</v>
      </c>
      <c r="H112" s="22">
        <v>18</v>
      </c>
      <c r="I112" s="22">
        <v>16</v>
      </c>
      <c r="J112" s="22">
        <v>13</v>
      </c>
      <c r="K112" s="22">
        <v>12</v>
      </c>
      <c r="L112" s="22">
        <v>0</v>
      </c>
    </row>
    <row r="113" spans="1:14">
      <c r="A113" s="21" t="s">
        <v>39</v>
      </c>
      <c r="B113" s="22">
        <v>15</v>
      </c>
      <c r="C113" s="22">
        <v>8</v>
      </c>
      <c r="D113" s="22">
        <v>0</v>
      </c>
      <c r="E113" s="22">
        <v>7.5</v>
      </c>
      <c r="F113" s="22">
        <v>6</v>
      </c>
      <c r="G113" s="22">
        <v>11</v>
      </c>
      <c r="H113" s="22">
        <v>4</v>
      </c>
      <c r="I113" s="22">
        <v>8</v>
      </c>
      <c r="J113" s="22">
        <v>13</v>
      </c>
      <c r="K113" s="22">
        <v>3</v>
      </c>
      <c r="L113" s="22">
        <v>6</v>
      </c>
    </row>
    <row r="114" spans="1:14">
      <c r="A114" s="23" t="s">
        <v>76</v>
      </c>
      <c r="B114" s="24">
        <v>30</v>
      </c>
      <c r="C114" s="24">
        <v>42</v>
      </c>
      <c r="D114" s="24">
        <v>50</v>
      </c>
      <c r="E114" s="24">
        <v>52</v>
      </c>
      <c r="F114" s="24">
        <v>57</v>
      </c>
      <c r="G114" s="24">
        <v>61</v>
      </c>
      <c r="H114" s="24">
        <v>67</v>
      </c>
      <c r="I114" s="24">
        <v>68</v>
      </c>
      <c r="J114" s="24">
        <v>70</v>
      </c>
      <c r="K114" s="24">
        <v>78</v>
      </c>
      <c r="L114" s="24">
        <v>82</v>
      </c>
    </row>
    <row r="123" spans="1:14">
      <c r="B123" s="4" t="s">
        <v>32</v>
      </c>
      <c r="C123" s="4" t="s">
        <v>33</v>
      </c>
      <c r="D123" s="4" t="s">
        <v>34</v>
      </c>
      <c r="E123" s="4" t="s">
        <v>18</v>
      </c>
      <c r="F123" s="4" t="s">
        <v>19</v>
      </c>
      <c r="G123" s="4" t="s">
        <v>20</v>
      </c>
      <c r="H123" s="4" t="s">
        <v>21</v>
      </c>
      <c r="I123" s="4" t="s">
        <v>22</v>
      </c>
      <c r="J123" s="4" t="s">
        <v>35</v>
      </c>
      <c r="K123" s="4" t="s">
        <v>36</v>
      </c>
      <c r="L123" s="4" t="s">
        <v>25</v>
      </c>
      <c r="M123" s="4" t="s">
        <v>26</v>
      </c>
      <c r="N123" s="5" t="s">
        <v>27</v>
      </c>
    </row>
    <row r="124" spans="1:14">
      <c r="A124" t="s">
        <v>41</v>
      </c>
      <c r="B124">
        <v>7.1428571428571432</v>
      </c>
      <c r="C124">
        <v>6.2424242424242422</v>
      </c>
      <c r="D124">
        <v>8.382352941176471</v>
      </c>
      <c r="E124">
        <v>9.3770491803278695</v>
      </c>
      <c r="F124">
        <v>7.8518518518518521</v>
      </c>
      <c r="G124">
        <v>7.7037037037037033</v>
      </c>
      <c r="H124">
        <v>8</v>
      </c>
      <c r="I124">
        <v>9.1764705882352935</v>
      </c>
      <c r="J124">
        <v>8.1282051282051277</v>
      </c>
      <c r="K124">
        <v>9.0833333333333339</v>
      </c>
      <c r="L124">
        <v>7.7857142857142856</v>
      </c>
      <c r="M124">
        <v>5.666666666666667</v>
      </c>
      <c r="N124" t="e">
        <v>#DIV/0!</v>
      </c>
    </row>
    <row r="125" spans="1:14">
      <c r="B125">
        <v>36</v>
      </c>
      <c r="C125">
        <v>33</v>
      </c>
      <c r="D125">
        <v>36</v>
      </c>
      <c r="E125">
        <v>60</v>
      </c>
      <c r="F125">
        <v>27</v>
      </c>
      <c r="G125">
        <v>30</v>
      </c>
      <c r="H125">
        <v>2</v>
      </c>
      <c r="I125">
        <v>17</v>
      </c>
      <c r="J125">
        <v>37</v>
      </c>
      <c r="K125">
        <v>23</v>
      </c>
      <c r="L125">
        <v>27</v>
      </c>
      <c r="M125">
        <v>2</v>
      </c>
    </row>
    <row r="130" spans="5:7">
      <c r="E130" t="s">
        <v>88</v>
      </c>
      <c r="F130" t="s">
        <v>89</v>
      </c>
      <c r="G130" t="s">
        <v>90</v>
      </c>
    </row>
    <row r="131" spans="5:7">
      <c r="E131">
        <v>9.4</v>
      </c>
      <c r="F131" s="1" t="s">
        <v>18</v>
      </c>
      <c r="G131">
        <v>60</v>
      </c>
    </row>
    <row r="132" spans="5:7">
      <c r="E132">
        <v>9.1999999999999993</v>
      </c>
      <c r="F132" s="1" t="s">
        <v>22</v>
      </c>
      <c r="G132">
        <v>17</v>
      </c>
    </row>
    <row r="133" spans="5:7">
      <c r="E133">
        <v>9.1</v>
      </c>
      <c r="F133" s="1" t="s">
        <v>24</v>
      </c>
      <c r="G133">
        <v>23</v>
      </c>
    </row>
    <row r="134" spans="5:7">
      <c r="E134">
        <v>8.4</v>
      </c>
      <c r="F134" s="1" t="s">
        <v>77</v>
      </c>
      <c r="G134">
        <v>36</v>
      </c>
    </row>
    <row r="135" spans="5:7">
      <c r="E135">
        <v>8.1</v>
      </c>
      <c r="F135" s="1" t="s">
        <v>23</v>
      </c>
      <c r="G135">
        <v>37</v>
      </c>
    </row>
    <row r="136" spans="5:7">
      <c r="E136">
        <v>8</v>
      </c>
      <c r="F136" s="10" t="s">
        <v>21</v>
      </c>
      <c r="G136">
        <v>2</v>
      </c>
    </row>
    <row r="137" spans="5:7">
      <c r="E137">
        <v>7.9</v>
      </c>
      <c r="F137" s="10" t="s">
        <v>19</v>
      </c>
      <c r="G137">
        <v>27</v>
      </c>
    </row>
    <row r="138" spans="5:7">
      <c r="E138">
        <v>7.8</v>
      </c>
      <c r="F138" s="1" t="s">
        <v>25</v>
      </c>
      <c r="G138">
        <v>27</v>
      </c>
    </row>
    <row r="139" spans="5:7">
      <c r="E139">
        <v>7.7</v>
      </c>
      <c r="F139" s="10" t="s">
        <v>91</v>
      </c>
      <c r="G139">
        <v>30</v>
      </c>
    </row>
    <row r="140" spans="5:7">
      <c r="E140">
        <v>7.1</v>
      </c>
      <c r="F140" s="10" t="s">
        <v>92</v>
      </c>
      <c r="G140">
        <v>36</v>
      </c>
    </row>
    <row r="141" spans="5:7">
      <c r="E141">
        <v>6.2</v>
      </c>
      <c r="F141" s="10" t="s">
        <v>93</v>
      </c>
      <c r="G141">
        <v>33</v>
      </c>
    </row>
    <row r="142" spans="5:7">
      <c r="E142">
        <v>5.6</v>
      </c>
      <c r="F142" s="10" t="s">
        <v>94</v>
      </c>
      <c r="G142">
        <v>2</v>
      </c>
    </row>
  </sheetData>
  <pageMargins left="0.75" right="0.75" top="1" bottom="1" header="0.5" footer="0.5"/>
  <headerFooter alignWithMargins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63" workbookViewId="0">
      <selection activeCell="B88" sqref="B88:L88"/>
    </sheetView>
  </sheetViews>
  <sheetFormatPr defaultColWidth="10.875" defaultRowHeight="15.75"/>
  <cols>
    <col min="1" max="1" width="20.5" style="25" customWidth="1"/>
    <col min="2" max="16384" width="10.875" style="25"/>
  </cols>
  <sheetData>
    <row r="1" spans="2:14">
      <c r="B1" s="25" t="s">
        <v>32</v>
      </c>
      <c r="C1" s="25" t="s">
        <v>33</v>
      </c>
      <c r="D1" s="25" t="s">
        <v>34</v>
      </c>
      <c r="E1" s="25" t="s">
        <v>18</v>
      </c>
      <c r="F1" s="25" t="s">
        <v>19</v>
      </c>
      <c r="G1" s="25" t="s">
        <v>20</v>
      </c>
      <c r="H1" s="25" t="s">
        <v>21</v>
      </c>
      <c r="I1" s="25" t="s">
        <v>22</v>
      </c>
      <c r="J1" s="25" t="s">
        <v>35</v>
      </c>
      <c r="K1" s="25" t="s">
        <v>36</v>
      </c>
      <c r="L1" s="25" t="s">
        <v>25</v>
      </c>
      <c r="M1" s="25" t="s">
        <v>26</v>
      </c>
      <c r="N1" s="25" t="s">
        <v>27</v>
      </c>
    </row>
    <row r="2" spans="2:14">
      <c r="B2" s="25">
        <v>2</v>
      </c>
      <c r="C2" s="25">
        <v>3</v>
      </c>
      <c r="D2" s="25">
        <v>4</v>
      </c>
      <c r="E2" s="25">
        <v>6</v>
      </c>
      <c r="L2" s="25">
        <v>5</v>
      </c>
      <c r="M2" s="25">
        <v>1</v>
      </c>
    </row>
    <row r="3" spans="2:14">
      <c r="C3" s="25">
        <v>9</v>
      </c>
      <c r="E3" s="25">
        <v>12</v>
      </c>
      <c r="F3" s="25">
        <v>10</v>
      </c>
      <c r="G3" s="25">
        <v>10</v>
      </c>
      <c r="J3" s="25">
        <v>8</v>
      </c>
      <c r="K3" s="25">
        <v>6</v>
      </c>
      <c r="L3" s="25">
        <v>9</v>
      </c>
    </row>
    <row r="4" spans="2:14">
      <c r="B4" s="25">
        <v>7</v>
      </c>
      <c r="C4" s="25">
        <v>6</v>
      </c>
      <c r="D4" s="25">
        <v>12</v>
      </c>
      <c r="E4" s="25">
        <v>4</v>
      </c>
      <c r="F4" s="25">
        <v>1</v>
      </c>
      <c r="I4" s="25">
        <v>2</v>
      </c>
      <c r="J4" s="25">
        <v>5</v>
      </c>
      <c r="K4" s="25">
        <v>3</v>
      </c>
      <c r="L4" s="25">
        <v>3</v>
      </c>
    </row>
    <row r="5" spans="2:14">
      <c r="B5" s="25">
        <v>7</v>
      </c>
      <c r="C5" s="25">
        <v>5</v>
      </c>
      <c r="D5" s="25">
        <v>10</v>
      </c>
      <c r="E5" s="25">
        <v>11</v>
      </c>
      <c r="F5" s="25">
        <v>3</v>
      </c>
      <c r="I5" s="25">
        <v>12</v>
      </c>
      <c r="L5" s="25">
        <v>4</v>
      </c>
    </row>
    <row r="6" spans="2:14">
      <c r="B6" s="25">
        <v>6</v>
      </c>
      <c r="E6" s="25">
        <v>8</v>
      </c>
      <c r="G6" s="25">
        <v>7</v>
      </c>
      <c r="J6" s="25">
        <v>7</v>
      </c>
      <c r="L6" s="25">
        <v>5</v>
      </c>
    </row>
    <row r="7" spans="2:14">
      <c r="B7" s="25">
        <v>8</v>
      </c>
      <c r="C7" s="25">
        <v>1</v>
      </c>
      <c r="D7" s="25">
        <v>7</v>
      </c>
      <c r="E7" s="25">
        <v>9</v>
      </c>
      <c r="F7" s="25">
        <v>7</v>
      </c>
      <c r="G7" s="25">
        <v>6</v>
      </c>
      <c r="I7" s="25">
        <v>10</v>
      </c>
      <c r="J7" s="25">
        <v>7</v>
      </c>
    </row>
    <row r="8" spans="2:14">
      <c r="B8" s="25">
        <v>5</v>
      </c>
      <c r="C8" s="25">
        <v>6</v>
      </c>
      <c r="E8" s="25">
        <v>9</v>
      </c>
      <c r="F8" s="25">
        <v>8</v>
      </c>
      <c r="I8" s="25">
        <v>9</v>
      </c>
      <c r="J8" s="25">
        <v>10</v>
      </c>
      <c r="K8" s="25">
        <v>11</v>
      </c>
    </row>
    <row r="9" spans="2:14">
      <c r="E9" s="25">
        <v>10</v>
      </c>
      <c r="I9" s="25">
        <v>11</v>
      </c>
      <c r="J9" s="25">
        <v>12</v>
      </c>
      <c r="K9" s="25">
        <v>11</v>
      </c>
    </row>
    <row r="10" spans="2:14">
      <c r="C10" s="25">
        <v>8</v>
      </c>
      <c r="D10" s="25">
        <v>7</v>
      </c>
      <c r="E10" s="25">
        <v>11</v>
      </c>
      <c r="F10" s="25">
        <v>9</v>
      </c>
      <c r="G10" s="25">
        <v>10</v>
      </c>
      <c r="I10" s="25">
        <v>11</v>
      </c>
      <c r="J10" s="25">
        <v>10</v>
      </c>
      <c r="K10" s="25">
        <v>10</v>
      </c>
    </row>
    <row r="11" spans="2:14">
      <c r="C11" s="25">
        <v>6</v>
      </c>
      <c r="D11" s="25">
        <v>7</v>
      </c>
      <c r="E11" s="25">
        <v>10</v>
      </c>
      <c r="F11" s="25">
        <v>9</v>
      </c>
      <c r="G11" s="25">
        <v>11</v>
      </c>
    </row>
    <row r="12" spans="2:14">
      <c r="B12" s="25">
        <v>4</v>
      </c>
      <c r="E12" s="25">
        <v>7</v>
      </c>
      <c r="I12" s="25">
        <v>8</v>
      </c>
      <c r="J12" s="25">
        <v>9</v>
      </c>
      <c r="K12" s="25">
        <v>8</v>
      </c>
    </row>
    <row r="13" spans="2:14">
      <c r="B13" s="25">
        <v>4</v>
      </c>
      <c r="C13" s="25">
        <v>4</v>
      </c>
      <c r="E13" s="25">
        <v>10</v>
      </c>
      <c r="F13" s="25">
        <v>8</v>
      </c>
      <c r="H13" s="25">
        <v>6</v>
      </c>
      <c r="I13" s="25">
        <v>7</v>
      </c>
      <c r="J13" s="25">
        <v>9</v>
      </c>
    </row>
    <row r="14" spans="2:14">
      <c r="D14" s="25">
        <v>6</v>
      </c>
      <c r="E14" s="25">
        <v>8</v>
      </c>
      <c r="F14" s="25">
        <v>11</v>
      </c>
      <c r="G14" s="25">
        <v>10</v>
      </c>
      <c r="J14" s="25">
        <v>9</v>
      </c>
      <c r="K14" s="25">
        <v>12</v>
      </c>
    </row>
    <row r="15" spans="2:14">
      <c r="C15" s="25">
        <v>3</v>
      </c>
      <c r="E15" s="25">
        <v>6</v>
      </c>
      <c r="I15" s="25">
        <v>12</v>
      </c>
      <c r="J15" s="25">
        <v>11</v>
      </c>
      <c r="K15" s="25">
        <v>10</v>
      </c>
    </row>
    <row r="16" spans="2:14">
      <c r="C16" s="25">
        <v>5</v>
      </c>
      <c r="E16" s="25">
        <v>8</v>
      </c>
      <c r="F16" s="25">
        <v>4</v>
      </c>
      <c r="G16" s="25">
        <v>6</v>
      </c>
      <c r="J16" s="25">
        <v>12</v>
      </c>
    </row>
    <row r="17" spans="2:12">
      <c r="E17" s="25">
        <v>12</v>
      </c>
      <c r="G17" s="25">
        <v>6</v>
      </c>
      <c r="J17" s="25">
        <v>8</v>
      </c>
      <c r="K17" s="25">
        <v>10</v>
      </c>
    </row>
    <row r="18" spans="2:12">
      <c r="B18" s="25">
        <v>10</v>
      </c>
      <c r="E18" s="25">
        <v>12</v>
      </c>
      <c r="F18" s="25">
        <v>8</v>
      </c>
      <c r="G18" s="25">
        <v>9</v>
      </c>
      <c r="I18" s="25">
        <v>12</v>
      </c>
      <c r="L18" s="25">
        <v>12</v>
      </c>
    </row>
    <row r="19" spans="2:12">
      <c r="B19" s="25">
        <v>12</v>
      </c>
      <c r="E19" s="25">
        <v>11</v>
      </c>
      <c r="G19" s="25">
        <v>10</v>
      </c>
      <c r="J19" s="25">
        <v>9</v>
      </c>
    </row>
    <row r="20" spans="2:12">
      <c r="B20" s="25">
        <v>5</v>
      </c>
      <c r="D20" s="25">
        <v>11</v>
      </c>
      <c r="E20" s="25">
        <v>12</v>
      </c>
      <c r="F20" s="25">
        <v>5</v>
      </c>
      <c r="L20" s="25">
        <v>10</v>
      </c>
    </row>
    <row r="21" spans="2:12">
      <c r="B21" s="25">
        <v>8</v>
      </c>
      <c r="D21" s="25">
        <v>5</v>
      </c>
      <c r="E21" s="25">
        <v>9</v>
      </c>
      <c r="F21" s="25">
        <v>10</v>
      </c>
      <c r="L21" s="25">
        <v>7</v>
      </c>
    </row>
    <row r="22" spans="2:12">
      <c r="B22" s="25">
        <v>10</v>
      </c>
      <c r="C22" s="25">
        <v>5</v>
      </c>
      <c r="D22" s="25">
        <v>12</v>
      </c>
      <c r="E22" s="25">
        <v>11</v>
      </c>
    </row>
    <row r="23" spans="2:12">
      <c r="E23" s="25">
        <v>1</v>
      </c>
      <c r="F23" s="25">
        <v>2</v>
      </c>
      <c r="J23" s="25">
        <v>4</v>
      </c>
      <c r="L23" s="25">
        <v>3</v>
      </c>
    </row>
    <row r="24" spans="2:12">
      <c r="B24" s="25">
        <v>8</v>
      </c>
      <c r="D24" s="25">
        <v>4</v>
      </c>
      <c r="E24" s="25">
        <v>12</v>
      </c>
      <c r="J24" s="25">
        <v>6</v>
      </c>
    </row>
    <row r="25" spans="2:12">
      <c r="B25" s="25">
        <v>4</v>
      </c>
      <c r="D25" s="25">
        <v>12</v>
      </c>
      <c r="E25" s="25">
        <v>12</v>
      </c>
      <c r="K25" s="25">
        <v>8</v>
      </c>
      <c r="L25" s="25">
        <v>4</v>
      </c>
    </row>
    <row r="26" spans="2:12">
      <c r="C26" s="25">
        <v>4</v>
      </c>
      <c r="D26" s="25">
        <v>5</v>
      </c>
      <c r="E26" s="25">
        <v>9</v>
      </c>
      <c r="F26" s="25">
        <v>11</v>
      </c>
      <c r="G26" s="25">
        <v>2</v>
      </c>
      <c r="J26" s="25">
        <v>8</v>
      </c>
      <c r="L26" s="25">
        <v>6</v>
      </c>
    </row>
    <row r="28" spans="2:12">
      <c r="B28" s="25">
        <v>12</v>
      </c>
      <c r="D28" s="25">
        <v>9</v>
      </c>
      <c r="J28" s="25">
        <v>2</v>
      </c>
    </row>
    <row r="29" spans="2:12">
      <c r="B29" s="25">
        <v>10</v>
      </c>
      <c r="C29" s="25">
        <v>10</v>
      </c>
      <c r="D29" s="25">
        <v>8</v>
      </c>
      <c r="F29" s="25">
        <v>11</v>
      </c>
      <c r="G29" s="25">
        <v>9</v>
      </c>
    </row>
    <row r="30" spans="2:12">
      <c r="C30" s="25">
        <v>9</v>
      </c>
      <c r="E30" s="25">
        <v>5</v>
      </c>
      <c r="G30" s="25">
        <v>8</v>
      </c>
      <c r="L30" s="25">
        <v>9</v>
      </c>
    </row>
    <row r="31" spans="2:12">
      <c r="B31" s="25">
        <v>9</v>
      </c>
      <c r="C31" s="25">
        <v>7</v>
      </c>
      <c r="D31" s="25">
        <v>11</v>
      </c>
      <c r="E31" s="25">
        <v>10</v>
      </c>
      <c r="F31" s="25">
        <v>8</v>
      </c>
      <c r="G31" s="25">
        <v>4</v>
      </c>
      <c r="J31" s="25">
        <v>6</v>
      </c>
    </row>
    <row r="32" spans="2:12">
      <c r="B32" s="25">
        <v>10</v>
      </c>
      <c r="C32" s="25">
        <v>9</v>
      </c>
      <c r="D32" s="25">
        <v>8</v>
      </c>
      <c r="E32" s="25">
        <v>12</v>
      </c>
      <c r="F32" s="25">
        <v>11</v>
      </c>
      <c r="J32" s="25">
        <v>7</v>
      </c>
    </row>
    <row r="33" spans="2:13">
      <c r="D33" s="25">
        <v>9</v>
      </c>
      <c r="E33" s="25">
        <v>12</v>
      </c>
      <c r="F33" s="25">
        <v>6</v>
      </c>
      <c r="G33" s="25">
        <v>10</v>
      </c>
      <c r="L33" s="25">
        <v>11</v>
      </c>
    </row>
    <row r="34" spans="2:13">
      <c r="B34" s="25">
        <v>4</v>
      </c>
      <c r="D34" s="25">
        <v>12</v>
      </c>
      <c r="E34" s="25">
        <v>10</v>
      </c>
      <c r="L34" s="25">
        <v>6</v>
      </c>
      <c r="M34" s="25">
        <v>7</v>
      </c>
    </row>
    <row r="35" spans="2:13">
      <c r="B35" s="25">
        <v>9</v>
      </c>
      <c r="C35" s="25">
        <v>10</v>
      </c>
      <c r="I35" s="25">
        <v>12</v>
      </c>
      <c r="L35" s="25">
        <v>11</v>
      </c>
    </row>
    <row r="36" spans="2:13">
      <c r="B36" s="25">
        <v>9</v>
      </c>
      <c r="C36" s="25">
        <v>7</v>
      </c>
      <c r="E36" s="25">
        <v>11</v>
      </c>
      <c r="G36" s="25">
        <v>12</v>
      </c>
      <c r="K36" s="25">
        <v>9</v>
      </c>
    </row>
    <row r="37" spans="2:13">
      <c r="B37" s="25">
        <v>5</v>
      </c>
      <c r="C37" s="25">
        <v>4</v>
      </c>
      <c r="D37" s="25">
        <v>3</v>
      </c>
      <c r="E37" s="25">
        <v>1</v>
      </c>
      <c r="J37" s="25">
        <v>2</v>
      </c>
      <c r="L37" s="25">
        <v>4</v>
      </c>
    </row>
    <row r="38" spans="2:13">
      <c r="B38" s="25">
        <v>8</v>
      </c>
      <c r="D38" s="25">
        <v>11</v>
      </c>
      <c r="E38" s="25">
        <v>11</v>
      </c>
      <c r="J38" s="25">
        <v>8</v>
      </c>
    </row>
    <row r="39" spans="2:13">
      <c r="B39" s="25">
        <v>2</v>
      </c>
      <c r="C39" s="25">
        <v>8</v>
      </c>
      <c r="E39" s="25">
        <v>10</v>
      </c>
      <c r="J39" s="25">
        <v>8</v>
      </c>
    </row>
    <row r="40" spans="2:13">
      <c r="B40" s="25">
        <v>5</v>
      </c>
      <c r="D40" s="25">
        <v>7</v>
      </c>
      <c r="E40" s="25">
        <v>2</v>
      </c>
      <c r="G40" s="25">
        <v>3</v>
      </c>
      <c r="I40" s="25">
        <v>1</v>
      </c>
      <c r="J40" s="25">
        <v>4</v>
      </c>
      <c r="K40" s="25">
        <v>6</v>
      </c>
    </row>
    <row r="41" spans="2:13">
      <c r="B41" s="25">
        <v>5</v>
      </c>
      <c r="D41" s="25">
        <v>6</v>
      </c>
      <c r="E41" s="25">
        <v>6</v>
      </c>
      <c r="J41" s="25">
        <v>8</v>
      </c>
      <c r="K41" s="25">
        <v>7</v>
      </c>
    </row>
    <row r="42" spans="2:13">
      <c r="B42" s="25">
        <v>2</v>
      </c>
      <c r="E42" s="25">
        <v>5</v>
      </c>
      <c r="G42" s="25">
        <v>2</v>
      </c>
      <c r="K42" s="25">
        <v>4</v>
      </c>
      <c r="L42" s="25">
        <v>12</v>
      </c>
    </row>
    <row r="43" spans="2:13">
      <c r="E43" s="25">
        <v>12</v>
      </c>
      <c r="F43" s="25">
        <v>10</v>
      </c>
      <c r="G43" s="25">
        <v>11</v>
      </c>
      <c r="I43" s="25">
        <v>12</v>
      </c>
      <c r="J43" s="25">
        <v>12</v>
      </c>
      <c r="K43" s="25">
        <v>12</v>
      </c>
    </row>
    <row r="44" spans="2:13">
      <c r="C44" s="25">
        <v>7</v>
      </c>
      <c r="E44" s="25">
        <v>9</v>
      </c>
      <c r="J44" s="25">
        <v>10</v>
      </c>
      <c r="K44" s="25">
        <v>11</v>
      </c>
      <c r="L44" s="25">
        <v>10</v>
      </c>
    </row>
    <row r="45" spans="2:13">
      <c r="B45" s="25">
        <v>11</v>
      </c>
      <c r="C45" s="25">
        <v>4</v>
      </c>
      <c r="E45" s="25">
        <v>12</v>
      </c>
      <c r="I45" s="25">
        <v>8</v>
      </c>
      <c r="K45" s="25">
        <v>10</v>
      </c>
    </row>
    <row r="46" spans="2:13">
      <c r="B46" s="25">
        <v>12</v>
      </c>
      <c r="E46" s="25">
        <v>12</v>
      </c>
    </row>
    <row r="47" spans="2:13">
      <c r="E47" s="25">
        <v>11</v>
      </c>
      <c r="F47" s="25">
        <v>11</v>
      </c>
      <c r="I47" s="25">
        <v>8</v>
      </c>
      <c r="J47" s="25">
        <v>10</v>
      </c>
    </row>
    <row r="48" spans="2:13">
      <c r="B48" s="25">
        <v>8</v>
      </c>
      <c r="E48" s="25">
        <v>12</v>
      </c>
      <c r="K48" s="25">
        <v>11</v>
      </c>
      <c r="L48" s="25">
        <v>10</v>
      </c>
    </row>
    <row r="49" spans="2:12">
      <c r="B49" s="25">
        <v>6</v>
      </c>
      <c r="D49" s="25">
        <v>9</v>
      </c>
      <c r="E49" s="25">
        <v>11</v>
      </c>
    </row>
    <row r="50" spans="2:12">
      <c r="B50" s="25">
        <v>7</v>
      </c>
      <c r="D50" s="25">
        <v>11</v>
      </c>
      <c r="G50" s="25">
        <v>10</v>
      </c>
    </row>
    <row r="51" spans="2:12">
      <c r="E51" s="25">
        <v>12</v>
      </c>
      <c r="I51" s="25">
        <v>9</v>
      </c>
      <c r="L51" s="25">
        <v>8</v>
      </c>
    </row>
    <row r="52" spans="2:12">
      <c r="C52" s="25">
        <v>7</v>
      </c>
      <c r="D52" s="25">
        <v>10</v>
      </c>
      <c r="E52" s="25">
        <v>11</v>
      </c>
      <c r="K52" s="25">
        <v>12</v>
      </c>
    </row>
    <row r="53" spans="2:12">
      <c r="C53" s="25">
        <v>7</v>
      </c>
      <c r="E53" s="25">
        <v>11</v>
      </c>
      <c r="F53" s="25">
        <v>10</v>
      </c>
      <c r="H53" s="25">
        <v>10</v>
      </c>
      <c r="J53" s="25">
        <v>11</v>
      </c>
    </row>
    <row r="54" spans="2:12">
      <c r="C54" s="25">
        <v>6</v>
      </c>
      <c r="E54" s="25">
        <v>11</v>
      </c>
      <c r="J54" s="25">
        <v>10</v>
      </c>
      <c r="L54" s="25">
        <v>7</v>
      </c>
    </row>
    <row r="55" spans="2:12">
      <c r="C55" s="25">
        <v>10</v>
      </c>
      <c r="E55" s="25">
        <v>12</v>
      </c>
      <c r="J55" s="25">
        <v>11</v>
      </c>
      <c r="K55" s="25">
        <v>11</v>
      </c>
    </row>
    <row r="56" spans="2:12">
      <c r="C56" s="25">
        <v>6</v>
      </c>
      <c r="D56" s="25">
        <v>11</v>
      </c>
      <c r="E56" s="25">
        <v>10</v>
      </c>
      <c r="L56" s="25">
        <v>11</v>
      </c>
    </row>
    <row r="57" spans="2:12">
      <c r="B57" s="25">
        <v>5</v>
      </c>
      <c r="E57" s="25">
        <v>9</v>
      </c>
      <c r="F57" s="25">
        <v>6</v>
      </c>
      <c r="G57" s="25">
        <v>10</v>
      </c>
      <c r="J57" s="25">
        <v>8</v>
      </c>
      <c r="K57" s="25">
        <v>10</v>
      </c>
    </row>
    <row r="58" spans="2:12">
      <c r="B58" s="25">
        <v>2</v>
      </c>
      <c r="D58" s="25">
        <v>4</v>
      </c>
      <c r="E58" s="25">
        <v>5</v>
      </c>
      <c r="G58" s="25">
        <v>1</v>
      </c>
      <c r="J58" s="25">
        <v>3</v>
      </c>
    </row>
    <row r="59" spans="2:12">
      <c r="B59" s="25">
        <v>11</v>
      </c>
      <c r="E59" s="25">
        <v>7</v>
      </c>
      <c r="F59" s="25">
        <v>11</v>
      </c>
      <c r="J59" s="25">
        <v>10</v>
      </c>
      <c r="K59" s="25">
        <v>12</v>
      </c>
    </row>
    <row r="60" spans="2:12">
      <c r="B60" s="25">
        <v>4</v>
      </c>
      <c r="D60" s="25">
        <v>11</v>
      </c>
      <c r="E60" s="25">
        <v>11</v>
      </c>
      <c r="F60" s="25">
        <v>8</v>
      </c>
      <c r="G60" s="25">
        <v>3</v>
      </c>
      <c r="L60" s="25">
        <v>10</v>
      </c>
    </row>
    <row r="61" spans="2:12">
      <c r="B61" s="25">
        <v>10</v>
      </c>
      <c r="C61" s="25">
        <v>10</v>
      </c>
      <c r="E61" s="25">
        <v>11</v>
      </c>
      <c r="K61" s="25">
        <v>7</v>
      </c>
    </row>
    <row r="62" spans="2:12">
      <c r="B62" s="25">
        <v>3</v>
      </c>
      <c r="C62" s="25">
        <v>4</v>
      </c>
      <c r="E62" s="25">
        <v>12</v>
      </c>
      <c r="J62" s="25">
        <v>10</v>
      </c>
      <c r="L62" s="25">
        <v>10</v>
      </c>
    </row>
    <row r="64" spans="2:12">
      <c r="G64" s="25">
        <v>8</v>
      </c>
      <c r="I64" s="25">
        <v>12</v>
      </c>
    </row>
    <row r="65" spans="1:14">
      <c r="D65" s="25">
        <v>11</v>
      </c>
      <c r="E65" s="25">
        <v>11</v>
      </c>
      <c r="J65" s="25">
        <v>10</v>
      </c>
      <c r="L65" s="25">
        <v>10</v>
      </c>
      <c r="M65" s="25">
        <v>9</v>
      </c>
    </row>
    <row r="66" spans="1:14">
      <c r="E66" s="25">
        <v>10</v>
      </c>
      <c r="G66" s="25">
        <v>12</v>
      </c>
    </row>
    <row r="67" spans="1:14">
      <c r="B67" s="25">
        <v>10</v>
      </c>
      <c r="D67" s="25">
        <v>6</v>
      </c>
      <c r="E67" s="25">
        <v>11</v>
      </c>
      <c r="G67" s="25">
        <v>11</v>
      </c>
      <c r="J67" s="25">
        <v>9</v>
      </c>
      <c r="K67" s="25">
        <v>7</v>
      </c>
      <c r="L67" s="25">
        <v>11</v>
      </c>
    </row>
    <row r="68" spans="1:14">
      <c r="C68" s="25">
        <v>9</v>
      </c>
      <c r="D68" s="25">
        <v>11</v>
      </c>
      <c r="E68" s="25">
        <v>11</v>
      </c>
      <c r="F68" s="25">
        <v>10</v>
      </c>
      <c r="J68" s="25">
        <v>8</v>
      </c>
    </row>
    <row r="69" spans="1:14">
      <c r="B69" s="25">
        <v>12</v>
      </c>
      <c r="C69" s="25">
        <v>5</v>
      </c>
      <c r="D69" s="25">
        <v>9</v>
      </c>
      <c r="L69" s="25">
        <v>5</v>
      </c>
    </row>
    <row r="70" spans="1:14">
      <c r="B70" s="25">
        <v>9</v>
      </c>
      <c r="C70" s="25">
        <v>2</v>
      </c>
      <c r="D70" s="25">
        <v>6</v>
      </c>
      <c r="E70" s="25">
        <v>3</v>
      </c>
      <c r="F70" s="25">
        <v>4</v>
      </c>
      <c r="G70" s="25">
        <v>7</v>
      </c>
      <c r="J70" s="25">
        <v>6</v>
      </c>
      <c r="L70" s="25">
        <v>5</v>
      </c>
    </row>
    <row r="71" spans="1:14">
      <c r="A71" s="26"/>
      <c r="B71" s="27" t="s">
        <v>32</v>
      </c>
      <c r="C71" s="27" t="s">
        <v>33</v>
      </c>
      <c r="D71" s="27" t="s">
        <v>34</v>
      </c>
      <c r="E71" s="27" t="s">
        <v>18</v>
      </c>
      <c r="F71" s="27" t="s">
        <v>19</v>
      </c>
      <c r="G71" s="27" t="s">
        <v>20</v>
      </c>
      <c r="H71" s="27" t="s">
        <v>21</v>
      </c>
      <c r="I71" s="27" t="s">
        <v>22</v>
      </c>
      <c r="J71" s="27" t="s">
        <v>35</v>
      </c>
      <c r="K71" s="27" t="s">
        <v>36</v>
      </c>
      <c r="L71" s="27" t="s">
        <v>25</v>
      </c>
      <c r="M71" s="27" t="s">
        <v>26</v>
      </c>
      <c r="N71" s="28" t="s">
        <v>27</v>
      </c>
    </row>
    <row r="72" spans="1:14">
      <c r="A72" s="6" t="s">
        <v>95</v>
      </c>
      <c r="B72" s="25">
        <f>COUNT(B62,B60,B58,B42,B39,B34,B25,B12:B13,B2)</f>
        <v>10</v>
      </c>
      <c r="C72" s="25">
        <f>COUNT( C70,C62,C45,C37,C26,C13,C15,C7,C2)</f>
        <v>9</v>
      </c>
      <c r="D72" s="25">
        <f>COUNT(D2,D24,D37,D58)</f>
        <v>4</v>
      </c>
      <c r="E72" s="25">
        <f>COUNT(E70,E40,E37,E23,E4)</f>
        <v>5</v>
      </c>
      <c r="F72" s="25">
        <f>COUNT(F70,F23,F16,F4:F5)</f>
        <v>5</v>
      </c>
      <c r="G72" s="25">
        <f>COUNT(G58,G60,G42,G40,G31,G26)</f>
        <v>6</v>
      </c>
      <c r="H72" s="25">
        <v>0</v>
      </c>
      <c r="I72" s="25">
        <f>COUNT(I4,I40)</f>
        <v>2</v>
      </c>
      <c r="J72" s="25">
        <f>COUNT(J58,J40,J37,J28,J23)</f>
        <v>5</v>
      </c>
      <c r="K72" s="25">
        <f>COUNT(K42,K4)</f>
        <v>2</v>
      </c>
      <c r="L72" s="25">
        <f>COUNT(L37,L25,L23,L5,L4)</f>
        <v>5</v>
      </c>
      <c r="M72" s="25">
        <v>1</v>
      </c>
    </row>
    <row r="73" spans="1:14">
      <c r="A73" s="6" t="s">
        <v>97</v>
      </c>
      <c r="B73" s="25">
        <f>COUNT(B57,B49:B50,B40:B41,B37,B20,B8,B4:B6)</f>
        <v>11</v>
      </c>
      <c r="C73" s="25">
        <f>COUNT(C69,C56,C52:C54,C44,C36,C31,C22,C16,C11,C4,C5,C8)</f>
        <v>14</v>
      </c>
      <c r="D73" s="25">
        <f>COUNT(D70,D67,D41,D40,D26,D21,D14,D10:D11,D7)</f>
        <v>10</v>
      </c>
      <c r="E73" s="25">
        <f>COUNT(E58:E59,E41:E42,E30,E15,E12,E2)</f>
        <v>8</v>
      </c>
      <c r="F73" s="25">
        <f>COUNT(F57,F33,F20,F7)</f>
        <v>4</v>
      </c>
      <c r="G73" s="25">
        <f>COUNT(G70,G16:G17,G6:G7)</f>
        <v>5</v>
      </c>
      <c r="H73" s="25">
        <v>1</v>
      </c>
      <c r="I73" s="25">
        <f>COUNT(I13)</f>
        <v>1</v>
      </c>
      <c r="J73" s="25">
        <f>COUNT(J70,J31:J32,J24,J6:J7,J4)</f>
        <v>7</v>
      </c>
      <c r="K73" s="25">
        <f>COUNT(K67,K61,K41,K40,K3)</f>
        <v>5</v>
      </c>
      <c r="L73" s="25">
        <f>COUNT(L69:L70,L54,L34,L26,L21,L6,L2)</f>
        <v>8</v>
      </c>
      <c r="M73" s="25">
        <v>1</v>
      </c>
    </row>
    <row r="74" spans="1:14">
      <c r="A74" s="6" t="s">
        <v>96</v>
      </c>
      <c r="B74" s="29">
        <f>COUNT(B69:B70,B67,B61,B59,B48,B45:B46,B38,B35:B36,B32,B29,B24,B22,B21,B18:B19,B7,B28,B31)</f>
        <v>21</v>
      </c>
      <c r="C74" s="29">
        <f>COUNT(C68,C61,C55,C39,C35,C29:C30,C32,C10,C3)</f>
        <v>10</v>
      </c>
      <c r="D74" s="29">
        <f>COUNT(D68:D69,D65,D60,D56,D52,D49:D50,D38,D34,D31:D33,D28:D29,D25,D22,D20,D4:D5)</f>
        <v>20</v>
      </c>
      <c r="E74" s="29">
        <f>COUNT(E65:E68,E60:E62,E51:E57,E43:E49,E38:E39,E36,E31:E34,E24:E26,E21:E22,E16:E20,E13:E14,E5:E11,E3)</f>
        <v>48</v>
      </c>
      <c r="F74" s="29">
        <f>COUNT(F68,F59:F60,F53,F47,F43,F32,F31,F29,F26,F21,F18,F13:F14,F10:F11,F8,F3)</f>
        <v>18</v>
      </c>
      <c r="G74" s="29">
        <f>COUNT(G66:G67,G64,G57,G50,G43,G36,G33,G30,G29,G18:G19,G14,G10:G11,G3)</f>
        <v>16</v>
      </c>
      <c r="H74" s="29">
        <v>1</v>
      </c>
      <c r="I74" s="29">
        <f>COUNT(I64,I51,I47,I45,I43,I35,I18,I15,I12,I7:I10,I5)</f>
        <v>14</v>
      </c>
      <c r="J74" s="29">
        <f>COUNT(J68,J67,J65,J62,J59,J57,J53:J55,J47,J43:J44,J41,J38:J39,J26,J19,J13:J17,J12,J8:J10,J3)</f>
        <v>27</v>
      </c>
      <c r="K74" s="29">
        <f>COUNT(K59,K57,K55,K52,K48,K43:K45,K36,K25,K17,K14:K15,K12,K8:K10)</f>
        <v>17</v>
      </c>
      <c r="L74" s="29">
        <f>COUNT(L67,L65,L62,L60,L56,L51,L48,L44,L42,L35,L33,L20,L18,L3,L30)</f>
        <v>15</v>
      </c>
      <c r="M74" s="29">
        <v>1</v>
      </c>
      <c r="N74" s="29"/>
    </row>
    <row r="75" spans="1:14">
      <c r="A75" s="2" t="s">
        <v>40</v>
      </c>
      <c r="B75" s="30">
        <f>COUNT(B2:B70)</f>
        <v>42</v>
      </c>
      <c r="C75" s="30">
        <f>COUNT(C2:C70)</f>
        <v>33</v>
      </c>
      <c r="D75" s="30">
        <f>COUNT(D2:D70)</f>
        <v>34</v>
      </c>
      <c r="E75" s="30">
        <f t="shared" ref="E75:M75" si="0">COUNT(E2:E70)</f>
        <v>61</v>
      </c>
      <c r="F75" s="30">
        <f t="shared" si="0"/>
        <v>27</v>
      </c>
      <c r="G75" s="30">
        <f t="shared" si="0"/>
        <v>27</v>
      </c>
      <c r="H75" s="30">
        <f t="shared" si="0"/>
        <v>2</v>
      </c>
      <c r="I75" s="30">
        <f t="shared" si="0"/>
        <v>17</v>
      </c>
      <c r="J75" s="30">
        <f t="shared" si="0"/>
        <v>39</v>
      </c>
      <c r="K75" s="30">
        <f t="shared" si="0"/>
        <v>24</v>
      </c>
      <c r="L75" s="30">
        <f>COUNT(L2:L70)</f>
        <v>28</v>
      </c>
      <c r="M75" s="30">
        <f t="shared" si="0"/>
        <v>3</v>
      </c>
      <c r="N75" s="30"/>
    </row>
    <row r="76" spans="1:14">
      <c r="A76" s="1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>
      <c r="A77" s="3" t="s">
        <v>95</v>
      </c>
      <c r="B77" s="27">
        <f>B72/B75*100</f>
        <v>23.809523809523807</v>
      </c>
      <c r="C77" s="27">
        <f>C72/C75*100</f>
        <v>27.27272727272727</v>
      </c>
      <c r="D77" s="27">
        <f>D72/$D$75*100</f>
        <v>11.76470588235294</v>
      </c>
      <c r="E77" s="27">
        <f>E72/$E$75*100</f>
        <v>8.1967213114754092</v>
      </c>
      <c r="F77" s="27">
        <f>F72/$F$75*100</f>
        <v>18.518518518518519</v>
      </c>
      <c r="G77" s="27">
        <f>G72/$G$75*100</f>
        <v>22.222222222222221</v>
      </c>
      <c r="H77" s="27">
        <f>H72/$H$75*100</f>
        <v>0</v>
      </c>
      <c r="I77" s="27">
        <f>I72/$I$75*100</f>
        <v>11.76470588235294</v>
      </c>
      <c r="J77" s="27">
        <f>J72/$J$75*100</f>
        <v>12.820512820512819</v>
      </c>
      <c r="K77" s="27">
        <f>K72/$K$75*100</f>
        <v>8.3333333333333321</v>
      </c>
      <c r="L77" s="27">
        <f>L72/$L$75*100</f>
        <v>17.857142857142858</v>
      </c>
      <c r="M77" s="27">
        <f>M72/$M$75*100</f>
        <v>33.333333333333329</v>
      </c>
    </row>
    <row r="78" spans="1:14">
      <c r="A78" s="6" t="s">
        <v>97</v>
      </c>
      <c r="B78" s="29">
        <f>B73/$B$75*100</f>
        <v>26.190476190476193</v>
      </c>
      <c r="C78" s="29">
        <f>C73/C75*100</f>
        <v>42.424242424242422</v>
      </c>
      <c r="D78" s="29">
        <f t="shared" ref="D78" si="1">D73/$D$75*100</f>
        <v>29.411764705882355</v>
      </c>
      <c r="E78" s="29">
        <f t="shared" ref="E78" si="2">E73/$E$75*100</f>
        <v>13.114754098360656</v>
      </c>
      <c r="F78" s="29">
        <f t="shared" ref="F78" si="3">F73/$F$75*100</f>
        <v>14.814814814814813</v>
      </c>
      <c r="G78" s="29">
        <f>G73/$G$75*100</f>
        <v>18.518518518518519</v>
      </c>
      <c r="H78" s="29">
        <f t="shared" ref="H78" si="4">H73/$H$75*100</f>
        <v>50</v>
      </c>
      <c r="I78" s="29">
        <f t="shared" ref="I78" si="5">I73/$I$75*100</f>
        <v>5.8823529411764701</v>
      </c>
      <c r="J78" s="29">
        <f t="shared" ref="J78" si="6">J73/$J$75*100</f>
        <v>17.948717948717949</v>
      </c>
      <c r="K78" s="29">
        <f t="shared" ref="K78" si="7">K73/$K$75*100</f>
        <v>20.833333333333336</v>
      </c>
      <c r="L78" s="29">
        <f t="shared" ref="L78" si="8">L73/$L$75*100</f>
        <v>28.571428571428569</v>
      </c>
      <c r="M78" s="29">
        <f t="shared" ref="M78" si="9">M73/$M$75*100</f>
        <v>33.333333333333329</v>
      </c>
    </row>
    <row r="79" spans="1:14">
      <c r="A79" s="8" t="s">
        <v>96</v>
      </c>
      <c r="B79" s="30">
        <f>B74/$B$75*100</f>
        <v>50</v>
      </c>
      <c r="C79" s="30">
        <f>C74/C75*100</f>
        <v>30.303030303030305</v>
      </c>
      <c r="D79" s="30">
        <f>D74/$D$75*100</f>
        <v>58.82352941176471</v>
      </c>
      <c r="E79" s="30">
        <f>E74/$E$75*100</f>
        <v>78.688524590163937</v>
      </c>
      <c r="F79" s="30">
        <f>F74/$F$75*100</f>
        <v>66.666666666666657</v>
      </c>
      <c r="G79" s="30">
        <f>G74/$G$75*100</f>
        <v>59.259259259259252</v>
      </c>
      <c r="H79" s="30">
        <f>H74/$H$75*100</f>
        <v>50</v>
      </c>
      <c r="I79" s="30">
        <f>I74/$I$75*100</f>
        <v>82.35294117647058</v>
      </c>
      <c r="J79" s="30">
        <f>J74/$J$75*100</f>
        <v>69.230769230769226</v>
      </c>
      <c r="K79" s="30">
        <f>K74/$K$75*100</f>
        <v>70.833333333333343</v>
      </c>
      <c r="L79" s="30">
        <f>L74/$L$75*100</f>
        <v>53.571428571428569</v>
      </c>
      <c r="M79" s="30">
        <f>M74/$M$75*100</f>
        <v>33.333333333333329</v>
      </c>
    </row>
    <row r="80" spans="1:14">
      <c r="A80" s="6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>
      <c r="A81" s="31" t="s">
        <v>95</v>
      </c>
      <c r="B81" s="27">
        <v>24</v>
      </c>
      <c r="C81" s="27">
        <v>27</v>
      </c>
      <c r="D81" s="27">
        <v>12</v>
      </c>
      <c r="E81" s="27">
        <v>9</v>
      </c>
      <c r="F81" s="27">
        <v>18</v>
      </c>
      <c r="G81" s="27">
        <v>22</v>
      </c>
      <c r="H81" s="27"/>
      <c r="I81" s="27">
        <v>12</v>
      </c>
      <c r="J81" s="27">
        <v>13</v>
      </c>
      <c r="K81" s="27">
        <v>8</v>
      </c>
      <c r="L81" s="27">
        <v>18</v>
      </c>
      <c r="M81" s="27"/>
    </row>
    <row r="82" spans="1:13">
      <c r="A82" s="32" t="s">
        <v>97</v>
      </c>
      <c r="B82" s="29">
        <v>26</v>
      </c>
      <c r="C82" s="29">
        <v>42.5</v>
      </c>
      <c r="D82" s="29">
        <v>29</v>
      </c>
      <c r="E82" s="29">
        <v>13</v>
      </c>
      <c r="F82" s="29">
        <v>15</v>
      </c>
      <c r="G82" s="29">
        <v>19</v>
      </c>
      <c r="H82" s="29">
        <v>50</v>
      </c>
      <c r="I82" s="29">
        <v>6</v>
      </c>
      <c r="J82" s="29">
        <v>18</v>
      </c>
      <c r="K82" s="29">
        <v>21</v>
      </c>
      <c r="L82" s="29">
        <v>28</v>
      </c>
      <c r="M82" s="29"/>
    </row>
    <row r="83" spans="1:13">
      <c r="A83" s="33" t="s">
        <v>96</v>
      </c>
      <c r="B83" s="30">
        <v>50</v>
      </c>
      <c r="C83" s="30">
        <v>30.5</v>
      </c>
      <c r="D83" s="30">
        <v>59</v>
      </c>
      <c r="E83" s="30">
        <v>78</v>
      </c>
      <c r="F83" s="30">
        <v>67</v>
      </c>
      <c r="G83" s="30">
        <v>59</v>
      </c>
      <c r="H83" s="30">
        <v>50</v>
      </c>
      <c r="I83" s="30">
        <v>82</v>
      </c>
      <c r="J83" s="30">
        <v>69</v>
      </c>
      <c r="K83" s="30">
        <v>71</v>
      </c>
      <c r="L83" s="30">
        <v>54</v>
      </c>
      <c r="M83" s="30"/>
    </row>
    <row r="84" spans="1:13">
      <c r="D84" s="25" t="s">
        <v>98</v>
      </c>
    </row>
    <row r="88" spans="1:13">
      <c r="B88" s="20" t="s">
        <v>17</v>
      </c>
      <c r="C88" s="20" t="s">
        <v>16</v>
      </c>
      <c r="D88" s="20" t="s">
        <v>21</v>
      </c>
      <c r="E88" s="20" t="s">
        <v>25</v>
      </c>
      <c r="F88" s="20" t="s">
        <v>20</v>
      </c>
      <c r="G88" s="20" t="s">
        <v>77</v>
      </c>
      <c r="H88" s="20" t="s">
        <v>19</v>
      </c>
      <c r="I88" s="20" t="s">
        <v>23</v>
      </c>
      <c r="J88" s="20" t="s">
        <v>24</v>
      </c>
      <c r="K88" s="20" t="s">
        <v>18</v>
      </c>
      <c r="L88" s="20" t="s">
        <v>22</v>
      </c>
    </row>
    <row r="89" spans="1:13">
      <c r="A89" s="34" t="s">
        <v>95</v>
      </c>
      <c r="B89" s="27">
        <v>27</v>
      </c>
      <c r="C89" s="27">
        <v>24</v>
      </c>
      <c r="D89" s="27">
        <v>0</v>
      </c>
      <c r="E89" s="27">
        <v>18</v>
      </c>
      <c r="F89" s="27">
        <v>22</v>
      </c>
      <c r="G89" s="27">
        <v>12</v>
      </c>
      <c r="H89" s="27">
        <v>18</v>
      </c>
      <c r="I89" s="27">
        <v>13</v>
      </c>
      <c r="J89" s="27">
        <v>8</v>
      </c>
      <c r="K89" s="27">
        <v>9</v>
      </c>
      <c r="L89" s="27">
        <v>12</v>
      </c>
    </row>
    <row r="90" spans="1:13">
      <c r="A90" s="35" t="s">
        <v>97</v>
      </c>
      <c r="B90" s="29">
        <v>42.5</v>
      </c>
      <c r="C90" s="29">
        <v>26</v>
      </c>
      <c r="D90" s="29">
        <v>50</v>
      </c>
      <c r="E90" s="29">
        <v>28</v>
      </c>
      <c r="F90" s="29">
        <v>19</v>
      </c>
      <c r="G90" s="29">
        <v>29</v>
      </c>
      <c r="H90" s="29">
        <v>15</v>
      </c>
      <c r="I90" s="29">
        <v>18</v>
      </c>
      <c r="J90" s="29">
        <v>21</v>
      </c>
      <c r="K90" s="29">
        <v>13</v>
      </c>
      <c r="L90" s="29">
        <v>6</v>
      </c>
    </row>
    <row r="91" spans="1:13">
      <c r="A91" s="36" t="s">
        <v>96</v>
      </c>
      <c r="B91" s="30">
        <v>30.5</v>
      </c>
      <c r="C91" s="30">
        <v>50</v>
      </c>
      <c r="D91" s="30">
        <v>50</v>
      </c>
      <c r="E91" s="30">
        <v>54</v>
      </c>
      <c r="F91" s="30">
        <v>59</v>
      </c>
      <c r="G91" s="30">
        <v>59</v>
      </c>
      <c r="H91" s="30">
        <v>67</v>
      </c>
      <c r="I91" s="30">
        <v>69</v>
      </c>
      <c r="J91" s="30">
        <v>71</v>
      </c>
      <c r="K91" s="30">
        <v>78</v>
      </c>
      <c r="L91" s="30">
        <v>82</v>
      </c>
    </row>
    <row r="105" spans="13:13">
      <c r="M105" s="25">
        <f>+M96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9"/>
  <sheetViews>
    <sheetView tabSelected="1" topLeftCell="A90" workbookViewId="0">
      <selection activeCell="G94" sqref="G94"/>
    </sheetView>
  </sheetViews>
  <sheetFormatPr defaultColWidth="10.875" defaultRowHeight="15.75"/>
  <cols>
    <col min="1" max="16384" width="10.875" style="25"/>
  </cols>
  <sheetData>
    <row r="2" spans="2:14">
      <c r="B2" s="25" t="s">
        <v>32</v>
      </c>
      <c r="C2" s="25" t="s">
        <v>33</v>
      </c>
      <c r="D2" s="25" t="s">
        <v>34</v>
      </c>
      <c r="E2" s="25" t="s">
        <v>18</v>
      </c>
      <c r="F2" s="25" t="s">
        <v>19</v>
      </c>
      <c r="G2" s="25" t="s">
        <v>20</v>
      </c>
      <c r="H2" s="25" t="s">
        <v>21</v>
      </c>
      <c r="I2" s="25" t="s">
        <v>22</v>
      </c>
      <c r="J2" s="25" t="s">
        <v>35</v>
      </c>
      <c r="K2" s="25" t="s">
        <v>36</v>
      </c>
      <c r="L2" s="25" t="s">
        <v>25</v>
      </c>
      <c r="M2" s="25" t="s">
        <v>26</v>
      </c>
      <c r="N2" s="25" t="s">
        <v>27</v>
      </c>
    </row>
    <row r="3" spans="2:14">
      <c r="B3" s="25">
        <v>2</v>
      </c>
      <c r="C3" s="25">
        <v>3</v>
      </c>
      <c r="D3" s="25">
        <v>4</v>
      </c>
      <c r="E3" s="25">
        <v>6</v>
      </c>
      <c r="L3" s="25">
        <v>5</v>
      </c>
      <c r="M3" s="25">
        <v>1</v>
      </c>
    </row>
    <row r="4" spans="2:14">
      <c r="C4" s="25">
        <v>9</v>
      </c>
      <c r="E4" s="25">
        <v>12</v>
      </c>
      <c r="F4" s="25">
        <v>10</v>
      </c>
      <c r="G4" s="25">
        <v>10</v>
      </c>
      <c r="J4" s="25">
        <v>8</v>
      </c>
      <c r="K4" s="25">
        <v>6</v>
      </c>
      <c r="L4" s="25">
        <v>9</v>
      </c>
    </row>
    <row r="5" spans="2:14">
      <c r="B5" s="25">
        <v>7</v>
      </c>
      <c r="C5" s="25">
        <v>6</v>
      </c>
      <c r="D5" s="25">
        <v>12</v>
      </c>
      <c r="E5" s="25">
        <v>4</v>
      </c>
      <c r="F5" s="25">
        <v>1</v>
      </c>
      <c r="I5" s="25">
        <v>2</v>
      </c>
      <c r="J5" s="25">
        <v>5</v>
      </c>
      <c r="K5" s="25">
        <v>3</v>
      </c>
      <c r="L5" s="25">
        <v>3</v>
      </c>
    </row>
    <row r="6" spans="2:14">
      <c r="B6" s="25">
        <v>7</v>
      </c>
      <c r="C6" s="25">
        <v>5</v>
      </c>
      <c r="D6" s="25">
        <v>10</v>
      </c>
      <c r="E6" s="25">
        <v>11</v>
      </c>
      <c r="F6" s="25">
        <v>3</v>
      </c>
      <c r="I6" s="25">
        <v>12</v>
      </c>
      <c r="L6" s="25">
        <v>4</v>
      </c>
    </row>
    <row r="7" spans="2:14">
      <c r="B7" s="25">
        <v>6</v>
      </c>
      <c r="E7" s="25">
        <v>8</v>
      </c>
      <c r="G7" s="25">
        <v>7</v>
      </c>
      <c r="J7" s="25">
        <v>7</v>
      </c>
      <c r="L7" s="25">
        <v>5</v>
      </c>
    </row>
    <row r="8" spans="2:14">
      <c r="B8" s="25">
        <v>8</v>
      </c>
      <c r="C8" s="25">
        <v>1</v>
      </c>
      <c r="D8" s="25">
        <v>7</v>
      </c>
      <c r="E8" s="25">
        <v>9</v>
      </c>
      <c r="F8" s="25">
        <v>7</v>
      </c>
      <c r="G8" s="25">
        <v>6</v>
      </c>
      <c r="I8" s="25">
        <v>10</v>
      </c>
      <c r="J8" s="25">
        <v>7</v>
      </c>
    </row>
    <row r="9" spans="2:14">
      <c r="B9" s="25">
        <v>5</v>
      </c>
      <c r="C9" s="25">
        <v>6</v>
      </c>
      <c r="E9" s="25">
        <v>9</v>
      </c>
      <c r="F9" s="25">
        <v>8</v>
      </c>
      <c r="I9" s="25">
        <v>9</v>
      </c>
      <c r="J9" s="25">
        <v>10</v>
      </c>
      <c r="K9" s="25">
        <v>11</v>
      </c>
    </row>
    <row r="10" spans="2:14">
      <c r="E10" s="25">
        <v>10</v>
      </c>
      <c r="I10" s="25">
        <v>11</v>
      </c>
      <c r="J10" s="25">
        <v>12</v>
      </c>
      <c r="K10" s="25">
        <v>11</v>
      </c>
    </row>
    <row r="11" spans="2:14">
      <c r="C11" s="25">
        <v>8</v>
      </c>
      <c r="D11" s="25">
        <v>7</v>
      </c>
      <c r="E11" s="25">
        <v>11</v>
      </c>
      <c r="F11" s="25">
        <v>9</v>
      </c>
      <c r="G11" s="25">
        <v>10</v>
      </c>
      <c r="I11" s="25">
        <v>11</v>
      </c>
      <c r="J11" s="25">
        <v>10</v>
      </c>
      <c r="K11" s="25">
        <v>10</v>
      </c>
    </row>
    <row r="12" spans="2:14">
      <c r="C12" s="25">
        <v>6</v>
      </c>
      <c r="D12" s="25">
        <v>7</v>
      </c>
      <c r="E12" s="25">
        <v>10</v>
      </c>
      <c r="F12" s="25">
        <v>9</v>
      </c>
      <c r="G12" s="25">
        <v>11</v>
      </c>
    </row>
    <row r="13" spans="2:14">
      <c r="B13" s="25">
        <v>4</v>
      </c>
      <c r="E13" s="25">
        <v>7</v>
      </c>
      <c r="I13" s="25">
        <v>8</v>
      </c>
      <c r="J13" s="25">
        <v>9</v>
      </c>
      <c r="K13" s="25">
        <v>8</v>
      </c>
    </row>
    <row r="14" spans="2:14">
      <c r="B14" s="25">
        <v>4</v>
      </c>
      <c r="C14" s="25">
        <v>4</v>
      </c>
      <c r="E14" s="25">
        <v>10</v>
      </c>
      <c r="F14" s="25">
        <v>8</v>
      </c>
      <c r="H14" s="25">
        <v>6</v>
      </c>
      <c r="I14" s="25">
        <v>7</v>
      </c>
      <c r="J14" s="25">
        <v>9</v>
      </c>
    </row>
    <row r="15" spans="2:14">
      <c r="D15" s="25">
        <v>6</v>
      </c>
      <c r="E15" s="25">
        <v>8</v>
      </c>
      <c r="F15" s="25">
        <v>11</v>
      </c>
      <c r="G15" s="25">
        <v>10</v>
      </c>
      <c r="J15" s="25">
        <v>9</v>
      </c>
      <c r="K15" s="25">
        <v>12</v>
      </c>
    </row>
    <row r="16" spans="2:14">
      <c r="C16" s="25">
        <v>3</v>
      </c>
      <c r="E16" s="25">
        <v>6</v>
      </c>
      <c r="I16" s="25">
        <v>12</v>
      </c>
      <c r="J16" s="25">
        <v>11</v>
      </c>
      <c r="K16" s="25">
        <v>10</v>
      </c>
    </row>
    <row r="17" spans="2:12">
      <c r="C17" s="25">
        <v>5</v>
      </c>
      <c r="E17" s="25">
        <v>8</v>
      </c>
      <c r="F17" s="25">
        <v>4</v>
      </c>
      <c r="G17" s="25">
        <v>6</v>
      </c>
      <c r="J17" s="25">
        <v>12</v>
      </c>
    </row>
    <row r="18" spans="2:12">
      <c r="E18" s="25">
        <v>12</v>
      </c>
      <c r="G18" s="25">
        <v>6</v>
      </c>
      <c r="J18" s="25">
        <v>8</v>
      </c>
      <c r="K18" s="25">
        <v>10</v>
      </c>
    </row>
    <row r="19" spans="2:12">
      <c r="B19" s="25">
        <v>10</v>
      </c>
      <c r="E19" s="25">
        <v>12</v>
      </c>
      <c r="F19" s="25">
        <v>8</v>
      </c>
      <c r="G19" s="25">
        <v>9</v>
      </c>
      <c r="I19" s="25">
        <v>12</v>
      </c>
      <c r="L19" s="25">
        <v>12</v>
      </c>
    </row>
    <row r="20" spans="2:12">
      <c r="B20" s="25">
        <v>12</v>
      </c>
      <c r="E20" s="25">
        <v>11</v>
      </c>
      <c r="G20" s="25">
        <v>10</v>
      </c>
      <c r="J20" s="25">
        <v>9</v>
      </c>
    </row>
    <row r="21" spans="2:12">
      <c r="B21" s="25">
        <v>5</v>
      </c>
      <c r="D21" s="25">
        <v>11</v>
      </c>
      <c r="E21" s="25">
        <v>12</v>
      </c>
      <c r="F21" s="25">
        <v>5</v>
      </c>
      <c r="L21" s="25">
        <v>10</v>
      </c>
    </row>
    <row r="22" spans="2:12">
      <c r="B22" s="25">
        <v>8</v>
      </c>
      <c r="D22" s="25">
        <v>5</v>
      </c>
      <c r="E22" s="25">
        <v>9</v>
      </c>
      <c r="F22" s="25">
        <v>10</v>
      </c>
      <c r="L22" s="25">
        <v>7</v>
      </c>
    </row>
    <row r="23" spans="2:12">
      <c r="B23" s="25">
        <v>10</v>
      </c>
      <c r="C23" s="25">
        <v>5</v>
      </c>
      <c r="D23" s="25">
        <v>12</v>
      </c>
      <c r="E23" s="25">
        <v>11</v>
      </c>
    </row>
    <row r="24" spans="2:12">
      <c r="E24" s="25">
        <v>1</v>
      </c>
      <c r="F24" s="25">
        <v>2</v>
      </c>
      <c r="J24" s="25">
        <v>4</v>
      </c>
      <c r="L24" s="25">
        <v>3</v>
      </c>
    </row>
    <row r="25" spans="2:12">
      <c r="B25" s="25">
        <v>8</v>
      </c>
      <c r="D25" s="25">
        <v>4</v>
      </c>
      <c r="E25" s="25">
        <v>12</v>
      </c>
      <c r="J25" s="25">
        <v>6</v>
      </c>
    </row>
    <row r="26" spans="2:12">
      <c r="B26" s="25">
        <v>4</v>
      </c>
      <c r="D26" s="25">
        <v>12</v>
      </c>
      <c r="E26" s="25">
        <v>12</v>
      </c>
      <c r="K26" s="25">
        <v>8</v>
      </c>
      <c r="L26" s="25">
        <v>4</v>
      </c>
    </row>
    <row r="27" spans="2:12">
      <c r="C27" s="25">
        <v>4</v>
      </c>
      <c r="D27" s="25">
        <v>5</v>
      </c>
      <c r="E27" s="25">
        <v>9</v>
      </c>
      <c r="F27" s="25">
        <v>11</v>
      </c>
      <c r="G27" s="25">
        <v>2</v>
      </c>
      <c r="J27" s="25">
        <v>8</v>
      </c>
      <c r="L27" s="25">
        <v>6</v>
      </c>
    </row>
    <row r="29" spans="2:12">
      <c r="B29" s="25">
        <v>12</v>
      </c>
      <c r="D29" s="25">
        <v>9</v>
      </c>
      <c r="J29" s="25">
        <v>2</v>
      </c>
    </row>
    <row r="30" spans="2:12">
      <c r="B30" s="25">
        <v>10</v>
      </c>
      <c r="C30" s="25">
        <v>10</v>
      </c>
      <c r="D30" s="25">
        <v>8</v>
      </c>
      <c r="F30" s="25">
        <v>11</v>
      </c>
      <c r="G30" s="25">
        <v>9</v>
      </c>
    </row>
    <row r="31" spans="2:12">
      <c r="C31" s="25">
        <v>9</v>
      </c>
      <c r="E31" s="25">
        <v>5</v>
      </c>
      <c r="G31" s="25">
        <v>8</v>
      </c>
      <c r="L31" s="25">
        <v>9</v>
      </c>
    </row>
    <row r="32" spans="2:12">
      <c r="B32" s="25">
        <v>9</v>
      </c>
      <c r="C32" s="25">
        <v>7</v>
      </c>
      <c r="D32" s="25">
        <v>11</v>
      </c>
      <c r="E32" s="25">
        <v>10</v>
      </c>
      <c r="F32" s="25">
        <v>8</v>
      </c>
      <c r="G32" s="25">
        <v>4</v>
      </c>
      <c r="J32" s="25">
        <v>6</v>
      </c>
    </row>
    <row r="33" spans="2:13">
      <c r="B33" s="25">
        <v>10</v>
      </c>
      <c r="C33" s="25">
        <v>9</v>
      </c>
      <c r="D33" s="25">
        <v>8</v>
      </c>
      <c r="E33" s="25">
        <v>12</v>
      </c>
      <c r="F33" s="25">
        <v>11</v>
      </c>
      <c r="J33" s="25">
        <v>7</v>
      </c>
    </row>
    <row r="34" spans="2:13">
      <c r="D34" s="25">
        <v>9</v>
      </c>
      <c r="E34" s="25">
        <v>12</v>
      </c>
      <c r="F34" s="25">
        <v>6</v>
      </c>
      <c r="G34" s="25">
        <v>10</v>
      </c>
      <c r="L34" s="25">
        <v>11</v>
      </c>
    </row>
    <row r="35" spans="2:13">
      <c r="B35" s="25">
        <v>4</v>
      </c>
      <c r="D35" s="25">
        <v>12</v>
      </c>
      <c r="E35" s="25">
        <v>10</v>
      </c>
      <c r="L35" s="25">
        <v>6</v>
      </c>
      <c r="M35" s="25">
        <v>7</v>
      </c>
    </row>
    <row r="36" spans="2:13">
      <c r="B36" s="25">
        <v>9</v>
      </c>
      <c r="C36" s="25">
        <v>10</v>
      </c>
      <c r="I36" s="25">
        <v>12</v>
      </c>
      <c r="L36" s="25">
        <v>11</v>
      </c>
    </row>
    <row r="37" spans="2:13">
      <c r="B37" s="25">
        <v>9</v>
      </c>
      <c r="C37" s="25">
        <v>7</v>
      </c>
      <c r="E37" s="25">
        <v>11</v>
      </c>
      <c r="G37" s="25">
        <v>12</v>
      </c>
      <c r="K37" s="25">
        <v>9</v>
      </c>
    </row>
    <row r="38" spans="2:13">
      <c r="B38" s="25">
        <v>5</v>
      </c>
      <c r="C38" s="25">
        <v>4</v>
      </c>
      <c r="D38" s="25">
        <v>3</v>
      </c>
      <c r="E38" s="25">
        <v>1</v>
      </c>
      <c r="J38" s="25">
        <v>2</v>
      </c>
      <c r="L38" s="25">
        <v>4</v>
      </c>
    </row>
    <row r="39" spans="2:13">
      <c r="B39" s="25">
        <v>8</v>
      </c>
      <c r="D39" s="25">
        <v>11</v>
      </c>
      <c r="E39" s="25">
        <v>11</v>
      </c>
      <c r="J39" s="25">
        <v>8</v>
      </c>
    </row>
    <row r="40" spans="2:13">
      <c r="B40" s="25">
        <v>2</v>
      </c>
      <c r="C40" s="25">
        <v>8</v>
      </c>
      <c r="E40" s="25">
        <v>10</v>
      </c>
      <c r="J40" s="25">
        <v>8</v>
      </c>
    </row>
    <row r="41" spans="2:13">
      <c r="B41" s="25">
        <v>5</v>
      </c>
      <c r="D41" s="25">
        <v>7</v>
      </c>
      <c r="E41" s="25">
        <v>2</v>
      </c>
      <c r="G41" s="25">
        <v>3</v>
      </c>
      <c r="I41" s="25">
        <v>1</v>
      </c>
      <c r="J41" s="25">
        <v>4</v>
      </c>
      <c r="K41" s="25">
        <v>6</v>
      </c>
    </row>
    <row r="42" spans="2:13">
      <c r="B42" s="25">
        <v>5</v>
      </c>
      <c r="D42" s="25">
        <v>6</v>
      </c>
      <c r="E42" s="25">
        <v>6</v>
      </c>
      <c r="J42" s="25">
        <v>8</v>
      </c>
      <c r="K42" s="25">
        <v>7</v>
      </c>
    </row>
    <row r="43" spans="2:13">
      <c r="B43" s="25">
        <v>2</v>
      </c>
      <c r="E43" s="25">
        <v>5</v>
      </c>
      <c r="G43" s="25">
        <v>2</v>
      </c>
      <c r="K43" s="25">
        <v>4</v>
      </c>
      <c r="L43" s="25">
        <v>12</v>
      </c>
    </row>
    <row r="44" spans="2:13">
      <c r="E44" s="25">
        <v>12</v>
      </c>
      <c r="F44" s="25">
        <v>10</v>
      </c>
      <c r="G44" s="25">
        <v>11</v>
      </c>
      <c r="I44" s="25">
        <v>12</v>
      </c>
      <c r="J44" s="25">
        <v>12</v>
      </c>
      <c r="K44" s="25">
        <v>12</v>
      </c>
    </row>
    <row r="45" spans="2:13">
      <c r="C45" s="25">
        <v>7</v>
      </c>
      <c r="E45" s="25">
        <v>9</v>
      </c>
      <c r="J45" s="25">
        <v>10</v>
      </c>
      <c r="K45" s="25">
        <v>11</v>
      </c>
      <c r="L45" s="25">
        <v>10</v>
      </c>
    </row>
    <row r="46" spans="2:13">
      <c r="B46" s="25">
        <v>11</v>
      </c>
      <c r="C46" s="25">
        <v>4</v>
      </c>
      <c r="E46" s="25">
        <v>12</v>
      </c>
      <c r="I46" s="25">
        <v>8</v>
      </c>
      <c r="K46" s="25">
        <v>10</v>
      </c>
    </row>
    <row r="47" spans="2:13">
      <c r="B47" s="25">
        <v>12</v>
      </c>
      <c r="E47" s="25">
        <v>12</v>
      </c>
    </row>
    <row r="48" spans="2:13">
      <c r="E48" s="25">
        <v>11</v>
      </c>
      <c r="F48" s="25">
        <v>11</v>
      </c>
      <c r="I48" s="25">
        <v>8</v>
      </c>
      <c r="J48" s="25">
        <v>10</v>
      </c>
    </row>
    <row r="49" spans="2:12">
      <c r="B49" s="25">
        <v>8</v>
      </c>
      <c r="E49" s="25">
        <v>12</v>
      </c>
      <c r="K49" s="25">
        <v>11</v>
      </c>
      <c r="L49" s="25">
        <v>10</v>
      </c>
    </row>
    <row r="50" spans="2:12">
      <c r="B50" s="25">
        <v>6</v>
      </c>
      <c r="D50" s="25">
        <v>9</v>
      </c>
      <c r="E50" s="25">
        <v>11</v>
      </c>
    </row>
    <row r="51" spans="2:12">
      <c r="B51" s="25">
        <v>7</v>
      </c>
      <c r="D51" s="25">
        <v>11</v>
      </c>
      <c r="G51" s="25">
        <v>10</v>
      </c>
    </row>
    <row r="52" spans="2:12">
      <c r="E52" s="25">
        <v>12</v>
      </c>
      <c r="I52" s="25">
        <v>9</v>
      </c>
      <c r="L52" s="25">
        <v>8</v>
      </c>
    </row>
    <row r="53" spans="2:12">
      <c r="C53" s="25">
        <v>7</v>
      </c>
      <c r="D53" s="25">
        <v>10</v>
      </c>
      <c r="E53" s="25">
        <v>11</v>
      </c>
      <c r="K53" s="25">
        <v>12</v>
      </c>
    </row>
    <row r="54" spans="2:12">
      <c r="C54" s="25">
        <v>7</v>
      </c>
      <c r="E54" s="25">
        <v>11</v>
      </c>
      <c r="F54" s="25">
        <v>10</v>
      </c>
      <c r="H54" s="25">
        <v>10</v>
      </c>
      <c r="J54" s="25">
        <v>11</v>
      </c>
    </row>
    <row r="55" spans="2:12">
      <c r="C55" s="25">
        <v>6</v>
      </c>
      <c r="E55" s="25">
        <v>11</v>
      </c>
      <c r="J55" s="25">
        <v>10</v>
      </c>
      <c r="L55" s="25">
        <v>7</v>
      </c>
    </row>
    <row r="56" spans="2:12">
      <c r="C56" s="25">
        <v>10</v>
      </c>
      <c r="E56" s="25">
        <v>12</v>
      </c>
      <c r="J56" s="25">
        <v>11</v>
      </c>
      <c r="K56" s="25">
        <v>11</v>
      </c>
    </row>
    <row r="57" spans="2:12">
      <c r="C57" s="25">
        <v>6</v>
      </c>
      <c r="D57" s="25">
        <v>11</v>
      </c>
      <c r="E57" s="25">
        <v>10</v>
      </c>
      <c r="L57" s="25">
        <v>11</v>
      </c>
    </row>
    <row r="58" spans="2:12">
      <c r="B58" s="25">
        <v>5</v>
      </c>
      <c r="E58" s="25">
        <v>9</v>
      </c>
      <c r="F58" s="25">
        <v>6</v>
      </c>
      <c r="G58" s="25">
        <v>10</v>
      </c>
      <c r="J58" s="25">
        <v>8</v>
      </c>
      <c r="K58" s="25">
        <v>10</v>
      </c>
    </row>
    <row r="59" spans="2:12">
      <c r="B59" s="25">
        <v>2</v>
      </c>
      <c r="D59" s="25">
        <v>4</v>
      </c>
      <c r="E59" s="25">
        <v>5</v>
      </c>
      <c r="G59" s="25">
        <v>1</v>
      </c>
      <c r="J59" s="25">
        <v>3</v>
      </c>
    </row>
    <row r="60" spans="2:12">
      <c r="B60" s="25">
        <v>11</v>
      </c>
      <c r="E60" s="25">
        <v>7</v>
      </c>
      <c r="F60" s="25">
        <v>11</v>
      </c>
      <c r="J60" s="25">
        <v>10</v>
      </c>
      <c r="K60" s="25">
        <v>12</v>
      </c>
    </row>
    <row r="61" spans="2:12">
      <c r="B61" s="25">
        <v>4</v>
      </c>
      <c r="D61" s="25">
        <v>11</v>
      </c>
      <c r="E61" s="25">
        <v>11</v>
      </c>
      <c r="F61" s="25">
        <v>8</v>
      </c>
      <c r="G61" s="25">
        <v>3</v>
      </c>
      <c r="L61" s="25">
        <v>10</v>
      </c>
    </row>
    <row r="62" spans="2:12">
      <c r="B62" s="25">
        <v>10</v>
      </c>
      <c r="C62" s="25">
        <v>10</v>
      </c>
      <c r="E62" s="25">
        <v>11</v>
      </c>
      <c r="K62" s="25">
        <v>7</v>
      </c>
    </row>
    <row r="63" spans="2:12">
      <c r="B63" s="25">
        <v>3</v>
      </c>
      <c r="C63" s="25">
        <v>4</v>
      </c>
      <c r="E63" s="25">
        <v>12</v>
      </c>
      <c r="J63" s="25">
        <v>10</v>
      </c>
      <c r="L63" s="25">
        <v>10</v>
      </c>
    </row>
    <row r="65" spans="1:16">
      <c r="G65" s="25">
        <v>8</v>
      </c>
      <c r="I65" s="25">
        <v>12</v>
      </c>
    </row>
    <row r="66" spans="1:16">
      <c r="D66" s="25">
        <v>11</v>
      </c>
      <c r="E66" s="25">
        <v>11</v>
      </c>
      <c r="J66" s="25">
        <v>10</v>
      </c>
      <c r="L66" s="25">
        <v>10</v>
      </c>
      <c r="M66" s="25">
        <v>9</v>
      </c>
    </row>
    <row r="67" spans="1:16">
      <c r="E67" s="25">
        <v>10</v>
      </c>
      <c r="G67" s="25">
        <v>12</v>
      </c>
    </row>
    <row r="68" spans="1:16">
      <c r="B68" s="25">
        <v>10</v>
      </c>
      <c r="D68" s="25">
        <v>6</v>
      </c>
      <c r="E68" s="25">
        <v>11</v>
      </c>
      <c r="G68" s="25">
        <v>11</v>
      </c>
      <c r="J68" s="25">
        <v>9</v>
      </c>
      <c r="K68" s="25">
        <v>7</v>
      </c>
      <c r="L68" s="25">
        <v>11</v>
      </c>
    </row>
    <row r="69" spans="1:16">
      <c r="C69" s="25">
        <v>9</v>
      </c>
      <c r="D69" s="25">
        <v>11</v>
      </c>
      <c r="E69" s="25">
        <v>11</v>
      </c>
      <c r="F69" s="25">
        <v>10</v>
      </c>
      <c r="J69" s="25">
        <v>8</v>
      </c>
    </row>
    <row r="70" spans="1:16">
      <c r="B70" s="25">
        <v>12</v>
      </c>
      <c r="C70" s="25">
        <v>5</v>
      </c>
      <c r="D70" s="25">
        <v>9</v>
      </c>
      <c r="L70" s="25">
        <v>5</v>
      </c>
    </row>
    <row r="71" spans="1:16">
      <c r="B71" s="25">
        <v>9</v>
      </c>
      <c r="C71" s="25">
        <v>2</v>
      </c>
      <c r="D71" s="25">
        <v>6</v>
      </c>
      <c r="E71" s="25">
        <v>3</v>
      </c>
      <c r="F71" s="25">
        <v>4</v>
      </c>
      <c r="G71" s="25">
        <v>7</v>
      </c>
      <c r="J71" s="25">
        <v>6</v>
      </c>
      <c r="L71" s="25">
        <v>5</v>
      </c>
    </row>
    <row r="72" spans="1:16">
      <c r="A72" s="26"/>
      <c r="B72" s="27" t="s">
        <v>32</v>
      </c>
      <c r="C72" s="27" t="s">
        <v>33</v>
      </c>
      <c r="D72" s="27" t="s">
        <v>34</v>
      </c>
      <c r="E72" s="27" t="s">
        <v>18</v>
      </c>
      <c r="F72" s="27" t="s">
        <v>19</v>
      </c>
      <c r="G72" s="27" t="s">
        <v>20</v>
      </c>
      <c r="H72" s="27" t="s">
        <v>21</v>
      </c>
      <c r="I72" s="27" t="s">
        <v>22</v>
      </c>
      <c r="J72" s="27" t="s">
        <v>35</v>
      </c>
      <c r="K72" s="27" t="s">
        <v>36</v>
      </c>
      <c r="L72" s="27" t="s">
        <v>25</v>
      </c>
      <c r="M72" s="27" t="s">
        <v>26</v>
      </c>
      <c r="N72" s="28"/>
    </row>
    <row r="73" spans="1:16">
      <c r="A73" s="37" t="s">
        <v>99</v>
      </c>
      <c r="B73" s="25">
        <f>COUNT(B3,B40,B43,B59)</f>
        <v>4</v>
      </c>
      <c r="C73" s="25">
        <f>COUNT(C71,C8)</f>
        <v>2</v>
      </c>
      <c r="D73" s="25">
        <v>0</v>
      </c>
      <c r="E73" s="25">
        <f>COUNT(E24,E38,E41)</f>
        <v>3</v>
      </c>
      <c r="F73" s="25">
        <v>2</v>
      </c>
      <c r="G73" s="25">
        <f>COUNT(G59,G43,G27)</f>
        <v>3</v>
      </c>
      <c r="H73" s="25">
        <v>0</v>
      </c>
      <c r="I73" s="25">
        <f>COUNT(I5,I41)</f>
        <v>2</v>
      </c>
      <c r="J73" s="25">
        <f>COUNT(J38,J29)</f>
        <v>2</v>
      </c>
      <c r="K73" s="25">
        <v>0</v>
      </c>
      <c r="L73" s="25">
        <v>0</v>
      </c>
      <c r="M73" s="25">
        <v>1</v>
      </c>
    </row>
    <row r="74" spans="1:16">
      <c r="A74" s="37" t="s">
        <v>101</v>
      </c>
      <c r="B74" s="25">
        <f>COUNT(B63,B61,B35,B26,B13,B14)</f>
        <v>6</v>
      </c>
      <c r="C74" s="25">
        <f>COUNT(C63,C46,C38,C27,C16,C14,C3)</f>
        <v>7</v>
      </c>
      <c r="D74" s="25">
        <f>COUNT(D59,D38,D25,D3)</f>
        <v>4</v>
      </c>
      <c r="E74" s="25">
        <f>COUNT(E71,E5)</f>
        <v>2</v>
      </c>
      <c r="F74" s="25">
        <f>COUNT(F71,F17,F6)</f>
        <v>3</v>
      </c>
      <c r="G74" s="25">
        <f>COUNT(G41,G61,G32)</f>
        <v>3</v>
      </c>
      <c r="J74" s="25">
        <f>COUNT(J41,J59,J24)</f>
        <v>3</v>
      </c>
      <c r="K74" s="25">
        <f>COUNT(K43,K5)</f>
        <v>2</v>
      </c>
      <c r="L74" s="25">
        <f>COUNT(L38,L26,L24,L6,L5)</f>
        <v>5</v>
      </c>
    </row>
    <row r="75" spans="1:16">
      <c r="A75" s="37" t="s">
        <v>103</v>
      </c>
      <c r="B75" s="25">
        <f>COUNT(B58,B50,B41:B42,B38,B21,B9,B7)</f>
        <v>8</v>
      </c>
      <c r="C75" s="25">
        <f>COUNT(C70,C57,C55,C23,C17,C12,C9,C5:C6)</f>
        <v>9</v>
      </c>
      <c r="D75" s="25">
        <f>COUNT(D71,D68,D42,D27,D22,D15)</f>
        <v>6</v>
      </c>
      <c r="E75" s="25">
        <f>COUNT(E59,E42:E43,E31,E16,E3)</f>
        <v>6</v>
      </c>
      <c r="F75" s="25">
        <f>COUNT(F58,F34,F21)</f>
        <v>3</v>
      </c>
      <c r="G75" s="25">
        <v>3</v>
      </c>
      <c r="H75" s="25">
        <v>1</v>
      </c>
      <c r="J75" s="25">
        <f>COUNT(J71,J32,J25,J5)</f>
        <v>4</v>
      </c>
      <c r="K75" s="25">
        <f>COUNT(K4,K41)</f>
        <v>2</v>
      </c>
      <c r="L75" s="25">
        <v>5</v>
      </c>
      <c r="O75" s="25">
        <f>F83</f>
        <v>48.148148148148145</v>
      </c>
    </row>
    <row r="76" spans="1:16">
      <c r="A76" s="37" t="s">
        <v>102</v>
      </c>
      <c r="B76" s="25">
        <f>COUNT(B51,B49,B39,B25,B22,B8,B5:B6)</f>
        <v>8</v>
      </c>
      <c r="C76" s="25">
        <f>COUNT(C54,C53,C45,C40,C37,C32,C11)</f>
        <v>7</v>
      </c>
      <c r="D76" s="25">
        <f>COUNT(D41,D33,D30,D11:D12,D8)</f>
        <v>6</v>
      </c>
      <c r="E76" s="25">
        <f>COUNT(E60,E17,E15,E13,E7)</f>
        <v>5</v>
      </c>
      <c r="F76" s="25">
        <f>COUNT(F61,F32,F19,F14,F8:F9)</f>
        <v>6</v>
      </c>
      <c r="G76" s="25">
        <f>COUNT(G71,G65,G31,G7)</f>
        <v>4</v>
      </c>
      <c r="I76" s="25">
        <f>COUNT(I48,I46,I13:I14)</f>
        <v>4</v>
      </c>
      <c r="J76" s="25">
        <f>COUNT(J69,J58,J42,J40,J39,J33,J7:J8,J27,J18,J4)</f>
        <v>11</v>
      </c>
      <c r="K76" s="25">
        <f>COUNT(K68,K62,K42,K26,K13)</f>
        <v>5</v>
      </c>
      <c r="L76" s="25">
        <f>COUNT(L55,L52,L22)</f>
        <v>3</v>
      </c>
      <c r="M76" s="25">
        <v>1</v>
      </c>
    </row>
    <row r="77" spans="1:16">
      <c r="A77" s="37" t="s">
        <v>100</v>
      </c>
      <c r="B77" s="29">
        <f>COUNT(B71,B70,B68,B62,B60,B46:B47,B33,B36:B37,B32,B29:B30,B23,B20,B19)</f>
        <v>16</v>
      </c>
      <c r="C77" s="29">
        <f>COUNT(C69,C62,C56,C36,C33,C30:C31,C4)</f>
        <v>8</v>
      </c>
      <c r="D77" s="29">
        <f>COUNT(D69:D70,D66,D61,D57,D53,D50:D51,D39,D35,D32,D34,D29,D26,D23,D21,D5:D6)</f>
        <v>18</v>
      </c>
      <c r="E77" s="29">
        <f>COUNT(E66:E69,E61:E63,E58,E52:E57,E44:E50,E39:E40,E37,E32:E35,E25:E27,E22:E23,E21,E18:E20,E14,E8:E12,E6,E4)</f>
        <v>45</v>
      </c>
      <c r="F77" s="29">
        <f>COUNT(F69,F60,F54,F48,F44,F33,F30,F27,F22,F15,F11:F12,F4)</f>
        <v>13</v>
      </c>
      <c r="G77" s="29">
        <f>COUNT(G67:G68,G58,G51,G44,G37,G34,G19:G20,G15,G11:G12,G4,G30)</f>
        <v>14</v>
      </c>
      <c r="H77" s="29">
        <v>1</v>
      </c>
      <c r="I77" s="29">
        <f>COUNT(I65,I52,I44,I36,I19,I16,I10:I11,I8:I9,I6)</f>
        <v>11</v>
      </c>
      <c r="J77" s="29">
        <f>COUNT(J68,J66,J63,J60,J54:J56,J48,J44:J45,J20,J16:J17,J13:J15,J9:J11)</f>
        <v>19</v>
      </c>
      <c r="K77" s="29">
        <f>COUNT(K58,K60,K56,K53,K49,K44:K46,K37,K18,K15:K16,K9:K11)</f>
        <v>15</v>
      </c>
      <c r="L77" s="29">
        <f>COUNT(L68,L66,L63,L61,L57,L49,L45,L43,L36,L34,L34,L31,L21,L19,L4)</f>
        <v>15</v>
      </c>
      <c r="M77" s="29">
        <v>1</v>
      </c>
      <c r="N77" s="29"/>
    </row>
    <row r="78" spans="1:16">
      <c r="A78" s="30" t="s">
        <v>40</v>
      </c>
      <c r="B78" s="30">
        <f>COUNT(B3:B71)</f>
        <v>42</v>
      </c>
      <c r="C78" s="30">
        <f>COUNT(C3:C71)</f>
        <v>33</v>
      </c>
      <c r="D78" s="30">
        <f>COUNT(D3:D71)</f>
        <v>34</v>
      </c>
      <c r="E78" s="30">
        <f t="shared" ref="E78:M78" si="0">COUNT(E3:E71)</f>
        <v>61</v>
      </c>
      <c r="F78" s="30">
        <f t="shared" si="0"/>
        <v>27</v>
      </c>
      <c r="G78" s="30">
        <f t="shared" si="0"/>
        <v>27</v>
      </c>
      <c r="H78" s="30">
        <f t="shared" si="0"/>
        <v>2</v>
      </c>
      <c r="I78" s="30">
        <f t="shared" si="0"/>
        <v>17</v>
      </c>
      <c r="J78" s="30">
        <f>COUNT(J3:J71)</f>
        <v>39</v>
      </c>
      <c r="K78" s="30">
        <f t="shared" si="0"/>
        <v>24</v>
      </c>
      <c r="L78" s="30">
        <f>COUNT(L3:L71)</f>
        <v>28</v>
      </c>
      <c r="M78" s="30">
        <f t="shared" si="0"/>
        <v>3</v>
      </c>
      <c r="N78" s="30"/>
    </row>
    <row r="79" spans="1:16">
      <c r="B79" s="25">
        <f>B73/$B$78*100</f>
        <v>9.5238095238095237</v>
      </c>
      <c r="C79" s="25">
        <f>C73/$C$78*100</f>
        <v>6.0606060606060606</v>
      </c>
      <c r="D79" s="25">
        <f>D73/$D$78*100</f>
        <v>0</v>
      </c>
      <c r="E79" s="25">
        <f>E73/$E$78*100</f>
        <v>4.918032786885246</v>
      </c>
      <c r="F79" s="25">
        <f>F73/$F$78*100</f>
        <v>7.4074074074074066</v>
      </c>
      <c r="G79" s="25">
        <f>G73/$G$78*100</f>
        <v>11.111111111111111</v>
      </c>
      <c r="H79" s="25">
        <f>H73/$H$78*100</f>
        <v>0</v>
      </c>
      <c r="I79" s="25">
        <f>I73/$I$78*100</f>
        <v>11.76470588235294</v>
      </c>
      <c r="J79" s="25">
        <f>J73/$J$78*100</f>
        <v>5.1282051282051277</v>
      </c>
      <c r="K79" s="25">
        <f>K73/$K$78*100</f>
        <v>0</v>
      </c>
      <c r="L79" s="25">
        <f>L73/$L$78*100</f>
        <v>0</v>
      </c>
      <c r="M79" s="25">
        <f>M73/$M$78*100</f>
        <v>33.333333333333329</v>
      </c>
    </row>
    <row r="80" spans="1:16">
      <c r="B80" s="25">
        <f t="shared" ref="B80:B83" si="1">B74/$B$78*100</f>
        <v>14.285714285714285</v>
      </c>
      <c r="C80" s="25">
        <f t="shared" ref="C80:C83" si="2">C74/$C$78*100</f>
        <v>21.212121212121211</v>
      </c>
      <c r="D80" s="25">
        <f t="shared" ref="D80:D83" si="3">D74/$D$78*100</f>
        <v>11.76470588235294</v>
      </c>
      <c r="E80" s="25">
        <f t="shared" ref="E80:E83" si="4">E74/$E$78*100</f>
        <v>3.278688524590164</v>
      </c>
      <c r="F80" s="25">
        <f t="shared" ref="F80:F83" si="5">F74/$F$78*100</f>
        <v>11.111111111111111</v>
      </c>
      <c r="G80" s="25">
        <f t="shared" ref="G80:G82" si="6">G74/$G$78*100</f>
        <v>11.111111111111111</v>
      </c>
      <c r="H80" s="25">
        <f t="shared" ref="H80:H83" si="7">H74/$H$78*100</f>
        <v>0</v>
      </c>
      <c r="I80" s="25">
        <f t="shared" ref="I80:I83" si="8">I74/$I$78*100</f>
        <v>0</v>
      </c>
      <c r="J80" s="25">
        <f t="shared" ref="J80:J83" si="9">J74/$J$78*100</f>
        <v>7.6923076923076925</v>
      </c>
      <c r="K80" s="25">
        <f t="shared" ref="K80:K83" si="10">K74/$K$78*100</f>
        <v>8.3333333333333321</v>
      </c>
      <c r="L80" s="25">
        <f t="shared" ref="L80:L83" si="11">L74/$L$78*100</f>
        <v>17.857142857142858</v>
      </c>
      <c r="M80" s="25">
        <f t="shared" ref="M80:M83" si="12">M74/$M$78*100</f>
        <v>0</v>
      </c>
      <c r="P80" s="25">
        <f>SUM(G79:G83)</f>
        <v>99.999999999999986</v>
      </c>
    </row>
    <row r="81" spans="1:13">
      <c r="B81" s="25">
        <f t="shared" si="1"/>
        <v>19.047619047619047</v>
      </c>
      <c r="C81" s="25">
        <f t="shared" si="2"/>
        <v>27.27272727272727</v>
      </c>
      <c r="D81" s="25">
        <f t="shared" si="3"/>
        <v>17.647058823529413</v>
      </c>
      <c r="E81" s="25">
        <f t="shared" si="4"/>
        <v>9.8360655737704921</v>
      </c>
      <c r="F81" s="25">
        <f t="shared" si="5"/>
        <v>11.111111111111111</v>
      </c>
      <c r="G81" s="25">
        <f t="shared" si="6"/>
        <v>11.111111111111111</v>
      </c>
      <c r="H81" s="25">
        <f t="shared" si="7"/>
        <v>50</v>
      </c>
      <c r="I81" s="25">
        <f t="shared" si="8"/>
        <v>0</v>
      </c>
      <c r="J81" s="25">
        <f t="shared" si="9"/>
        <v>10.256410256410255</v>
      </c>
      <c r="K81" s="25">
        <f t="shared" si="10"/>
        <v>8.3333333333333321</v>
      </c>
      <c r="L81" s="25">
        <f t="shared" si="11"/>
        <v>17.857142857142858</v>
      </c>
      <c r="M81" s="25">
        <f t="shared" si="12"/>
        <v>0</v>
      </c>
    </row>
    <row r="82" spans="1:13">
      <c r="B82" s="25">
        <f t="shared" si="1"/>
        <v>19.047619047619047</v>
      </c>
      <c r="C82" s="25">
        <f t="shared" si="2"/>
        <v>21.212121212121211</v>
      </c>
      <c r="D82" s="25">
        <f t="shared" si="3"/>
        <v>17.647058823529413</v>
      </c>
      <c r="E82" s="25">
        <f t="shared" si="4"/>
        <v>8.1967213114754092</v>
      </c>
      <c r="F82" s="25">
        <f t="shared" si="5"/>
        <v>22.222222222222221</v>
      </c>
      <c r="G82" s="25">
        <f t="shared" si="6"/>
        <v>14.814814814814813</v>
      </c>
      <c r="H82" s="25">
        <f t="shared" si="7"/>
        <v>0</v>
      </c>
      <c r="I82" s="25">
        <f t="shared" si="8"/>
        <v>23.52941176470588</v>
      </c>
      <c r="J82" s="25">
        <f t="shared" si="9"/>
        <v>28.205128205128204</v>
      </c>
      <c r="K82" s="25">
        <f t="shared" si="10"/>
        <v>20.833333333333336</v>
      </c>
      <c r="L82" s="25">
        <f t="shared" si="11"/>
        <v>10.714285714285714</v>
      </c>
      <c r="M82" s="25">
        <f t="shared" si="12"/>
        <v>33.333333333333329</v>
      </c>
    </row>
    <row r="83" spans="1:13">
      <c r="A83" s="30"/>
      <c r="B83" s="30">
        <f t="shared" si="1"/>
        <v>38.095238095238095</v>
      </c>
      <c r="C83" s="30">
        <f t="shared" si="2"/>
        <v>24.242424242424242</v>
      </c>
      <c r="D83" s="30">
        <f t="shared" si="3"/>
        <v>52.941176470588239</v>
      </c>
      <c r="E83" s="30">
        <f t="shared" si="4"/>
        <v>73.770491803278688</v>
      </c>
      <c r="F83" s="30">
        <f t="shared" si="5"/>
        <v>48.148148148148145</v>
      </c>
      <c r="G83" s="30">
        <f>G77/$G$78*100</f>
        <v>51.851851851851848</v>
      </c>
      <c r="H83" s="30">
        <f t="shared" si="7"/>
        <v>50</v>
      </c>
      <c r="I83" s="30">
        <f t="shared" si="8"/>
        <v>64.705882352941174</v>
      </c>
      <c r="J83" s="30">
        <f t="shared" si="9"/>
        <v>48.717948717948715</v>
      </c>
      <c r="K83" s="30">
        <f t="shared" si="10"/>
        <v>62.5</v>
      </c>
      <c r="L83" s="30">
        <f t="shared" si="11"/>
        <v>53.571428571428569</v>
      </c>
      <c r="M83" s="30">
        <f t="shared" si="12"/>
        <v>33.333333333333329</v>
      </c>
    </row>
    <row r="84" spans="1:13">
      <c r="B84" s="25" t="s">
        <v>32</v>
      </c>
      <c r="C84" s="25" t="s">
        <v>33</v>
      </c>
      <c r="D84" s="25" t="s">
        <v>34</v>
      </c>
      <c r="E84" s="25" t="s">
        <v>18</v>
      </c>
      <c r="F84" s="25" t="s">
        <v>19</v>
      </c>
      <c r="G84" s="25" t="s">
        <v>20</v>
      </c>
      <c r="H84" s="25" t="s">
        <v>21</v>
      </c>
      <c r="I84" s="25" t="s">
        <v>22</v>
      </c>
      <c r="J84" s="25" t="s">
        <v>35</v>
      </c>
      <c r="K84" s="25" t="s">
        <v>36</v>
      </c>
      <c r="L84" s="25" t="s">
        <v>25</v>
      </c>
      <c r="M84" s="25" t="s">
        <v>26</v>
      </c>
    </row>
    <row r="85" spans="1:13">
      <c r="A85" s="37" t="s">
        <v>99</v>
      </c>
      <c r="B85" s="25">
        <f>ROUND(B79,1)</f>
        <v>9.5</v>
      </c>
      <c r="C85" s="25">
        <f t="shared" ref="C85:M85" si="13">ROUND(C79,1)</f>
        <v>6.1</v>
      </c>
      <c r="D85" s="25">
        <f t="shared" si="13"/>
        <v>0</v>
      </c>
      <c r="E85" s="25">
        <f t="shared" si="13"/>
        <v>4.9000000000000004</v>
      </c>
      <c r="F85" s="25">
        <f t="shared" si="13"/>
        <v>7.4</v>
      </c>
      <c r="G85" s="25">
        <f t="shared" si="13"/>
        <v>11.1</v>
      </c>
      <c r="H85" s="25">
        <f t="shared" si="13"/>
        <v>0</v>
      </c>
      <c r="I85" s="25">
        <f t="shared" si="13"/>
        <v>11.8</v>
      </c>
      <c r="J85" s="25">
        <f t="shared" si="13"/>
        <v>5.0999999999999996</v>
      </c>
      <c r="K85" s="25">
        <f t="shared" si="13"/>
        <v>0</v>
      </c>
      <c r="L85" s="25">
        <f t="shared" si="13"/>
        <v>0</v>
      </c>
      <c r="M85" s="25">
        <f t="shared" si="13"/>
        <v>33.299999999999997</v>
      </c>
    </row>
    <row r="86" spans="1:13">
      <c r="A86" s="37" t="s">
        <v>101</v>
      </c>
      <c r="B86" s="25">
        <f t="shared" ref="B86:B89" si="14">ROUND(B80,1)</f>
        <v>14.3</v>
      </c>
      <c r="C86" s="25">
        <f t="shared" ref="C86:H89" si="15">ROUND(C80,1)</f>
        <v>21.2</v>
      </c>
      <c r="D86" s="25">
        <f t="shared" si="15"/>
        <v>11.8</v>
      </c>
      <c r="E86" s="25">
        <f t="shared" si="15"/>
        <v>3.3</v>
      </c>
      <c r="F86" s="25">
        <f t="shared" si="15"/>
        <v>11.1</v>
      </c>
      <c r="G86" s="25">
        <f t="shared" si="15"/>
        <v>11.1</v>
      </c>
      <c r="H86" s="25">
        <f t="shared" si="15"/>
        <v>0</v>
      </c>
      <c r="I86" s="25">
        <f t="shared" ref="I86:L86" si="16">ROUND(I80,1)</f>
        <v>0</v>
      </c>
      <c r="J86" s="25">
        <f t="shared" si="16"/>
        <v>7.7</v>
      </c>
      <c r="K86" s="25">
        <f t="shared" si="16"/>
        <v>8.3000000000000007</v>
      </c>
      <c r="L86" s="25">
        <f t="shared" si="16"/>
        <v>17.899999999999999</v>
      </c>
      <c r="M86" s="25">
        <f t="shared" ref="M86" si="17">ROUND(M80,1)</f>
        <v>0</v>
      </c>
    </row>
    <row r="87" spans="1:13">
      <c r="A87" s="37" t="s">
        <v>103</v>
      </c>
      <c r="B87" s="25">
        <f t="shared" si="14"/>
        <v>19</v>
      </c>
      <c r="C87" s="25">
        <f t="shared" si="15"/>
        <v>27.3</v>
      </c>
      <c r="D87" s="25">
        <f t="shared" si="15"/>
        <v>17.600000000000001</v>
      </c>
      <c r="E87" s="25">
        <f t="shared" si="15"/>
        <v>9.8000000000000007</v>
      </c>
      <c r="F87" s="25">
        <f t="shared" si="15"/>
        <v>11.1</v>
      </c>
      <c r="G87" s="25">
        <f t="shared" si="15"/>
        <v>11.1</v>
      </c>
      <c r="H87" s="25">
        <f t="shared" si="15"/>
        <v>50</v>
      </c>
      <c r="I87" s="25">
        <f t="shared" ref="I87:L87" si="18">ROUND(I81,1)</f>
        <v>0</v>
      </c>
      <c r="J87" s="25">
        <f t="shared" si="18"/>
        <v>10.3</v>
      </c>
      <c r="K87" s="25">
        <f t="shared" si="18"/>
        <v>8.3000000000000007</v>
      </c>
      <c r="L87" s="25">
        <f t="shared" si="18"/>
        <v>17.899999999999999</v>
      </c>
      <c r="M87" s="25">
        <f t="shared" ref="M87" si="19">ROUND(M81,1)</f>
        <v>0</v>
      </c>
    </row>
    <row r="88" spans="1:13">
      <c r="A88" s="37" t="s">
        <v>102</v>
      </c>
      <c r="B88" s="25">
        <f t="shared" si="14"/>
        <v>19</v>
      </c>
      <c r="C88" s="25">
        <f t="shared" si="15"/>
        <v>21.2</v>
      </c>
      <c r="D88" s="25">
        <f t="shared" si="15"/>
        <v>17.600000000000001</v>
      </c>
      <c r="E88" s="25">
        <f t="shared" si="15"/>
        <v>8.1999999999999993</v>
      </c>
      <c r="F88" s="25">
        <f t="shared" si="15"/>
        <v>22.2</v>
      </c>
      <c r="G88" s="25">
        <f t="shared" si="15"/>
        <v>14.8</v>
      </c>
      <c r="H88" s="25">
        <f t="shared" si="15"/>
        <v>0</v>
      </c>
      <c r="I88" s="25">
        <f t="shared" ref="I88:L88" si="20">ROUND(I82,1)</f>
        <v>23.5</v>
      </c>
      <c r="J88" s="25">
        <f t="shared" si="20"/>
        <v>28.2</v>
      </c>
      <c r="K88" s="25">
        <f t="shared" si="20"/>
        <v>20.8</v>
      </c>
      <c r="L88" s="25">
        <f t="shared" si="20"/>
        <v>10.7</v>
      </c>
      <c r="M88" s="25">
        <f t="shared" ref="M88" si="21">ROUND(M82,1)</f>
        <v>33.299999999999997</v>
      </c>
    </row>
    <row r="89" spans="1:13">
      <c r="A89" s="37" t="s">
        <v>100</v>
      </c>
      <c r="B89" s="25">
        <f t="shared" si="14"/>
        <v>38.1</v>
      </c>
      <c r="C89" s="25">
        <f t="shared" si="15"/>
        <v>24.2</v>
      </c>
      <c r="D89" s="25">
        <f t="shared" si="15"/>
        <v>52.9</v>
      </c>
      <c r="E89" s="25">
        <f t="shared" si="15"/>
        <v>73.8</v>
      </c>
      <c r="F89" s="25">
        <f t="shared" si="15"/>
        <v>48.1</v>
      </c>
      <c r="G89" s="25">
        <f t="shared" si="15"/>
        <v>51.9</v>
      </c>
      <c r="H89" s="25">
        <f t="shared" si="15"/>
        <v>50</v>
      </c>
      <c r="I89" s="25">
        <f t="shared" ref="I89:L89" si="22">ROUND(I83,1)</f>
        <v>64.7</v>
      </c>
      <c r="J89" s="25">
        <f t="shared" si="22"/>
        <v>48.7</v>
      </c>
      <c r="K89" s="25">
        <f t="shared" si="22"/>
        <v>62.5</v>
      </c>
      <c r="L89" s="25">
        <f t="shared" si="22"/>
        <v>53.6</v>
      </c>
      <c r="M89" s="25">
        <f t="shared" ref="M89" si="23">ROUND(M83,1)</f>
        <v>33.299999999999997</v>
      </c>
    </row>
    <row r="90" spans="1:13">
      <c r="B90" s="25">
        <f>SUM(B85:B89)</f>
        <v>99.9</v>
      </c>
      <c r="C90" s="25">
        <f t="shared" ref="C90:M90" si="24">SUM(C85:C89)</f>
        <v>100</v>
      </c>
      <c r="D90" s="25">
        <f t="shared" si="24"/>
        <v>99.9</v>
      </c>
      <c r="E90" s="25">
        <f t="shared" si="24"/>
        <v>100</v>
      </c>
      <c r="F90" s="25">
        <f t="shared" si="24"/>
        <v>99.9</v>
      </c>
      <c r="G90" s="25">
        <f t="shared" si="24"/>
        <v>100</v>
      </c>
      <c r="H90" s="25">
        <f t="shared" si="24"/>
        <v>100</v>
      </c>
      <c r="I90" s="25">
        <f t="shared" si="24"/>
        <v>100</v>
      </c>
      <c r="J90" s="25">
        <f t="shared" si="24"/>
        <v>100</v>
      </c>
      <c r="K90" s="25">
        <f t="shared" si="24"/>
        <v>99.9</v>
      </c>
      <c r="L90" s="25">
        <f t="shared" si="24"/>
        <v>100.1</v>
      </c>
      <c r="M90" s="25">
        <f t="shared" si="24"/>
        <v>99.899999999999991</v>
      </c>
    </row>
    <row r="99" spans="1:13">
      <c r="B99" s="25" t="s">
        <v>17</v>
      </c>
      <c r="C99" s="25" t="s">
        <v>94</v>
      </c>
      <c r="D99" s="20" t="s">
        <v>16</v>
      </c>
      <c r="E99" s="20" t="s">
        <v>20</v>
      </c>
      <c r="F99" s="20" t="s">
        <v>19</v>
      </c>
      <c r="G99" s="20" t="s">
        <v>23</v>
      </c>
      <c r="H99" s="20" t="s">
        <v>21</v>
      </c>
      <c r="I99" s="20" t="s">
        <v>77</v>
      </c>
      <c r="J99" s="20" t="s">
        <v>25</v>
      </c>
      <c r="K99" s="20" t="s">
        <v>24</v>
      </c>
      <c r="L99" s="25" t="s">
        <v>22</v>
      </c>
      <c r="M99" s="25" t="s">
        <v>18</v>
      </c>
    </row>
    <row r="100" spans="1:13">
      <c r="A100" s="25" t="s">
        <v>99</v>
      </c>
      <c r="B100" s="25">
        <v>6.1</v>
      </c>
      <c r="C100" s="25">
        <v>33.299999999999997</v>
      </c>
      <c r="D100" s="25">
        <v>9.5</v>
      </c>
      <c r="E100" s="25">
        <v>11.1</v>
      </c>
      <c r="F100" s="25">
        <v>7.4</v>
      </c>
      <c r="G100" s="25">
        <v>5.0999999999999996</v>
      </c>
      <c r="H100" s="25">
        <v>0</v>
      </c>
      <c r="I100" s="25">
        <v>0</v>
      </c>
      <c r="J100" s="25">
        <v>0</v>
      </c>
      <c r="K100" s="25">
        <v>0</v>
      </c>
      <c r="L100" s="25">
        <v>11.8</v>
      </c>
      <c r="M100" s="25">
        <v>4.9000000000000004</v>
      </c>
    </row>
    <row r="101" spans="1:13">
      <c r="A101" s="25" t="s">
        <v>101</v>
      </c>
      <c r="B101" s="25">
        <v>21.2</v>
      </c>
      <c r="C101" s="25">
        <v>0</v>
      </c>
      <c r="D101" s="25">
        <v>14.3</v>
      </c>
      <c r="E101" s="25">
        <v>11.1</v>
      </c>
      <c r="F101" s="25">
        <v>11.1</v>
      </c>
      <c r="G101" s="25">
        <v>7.7</v>
      </c>
      <c r="H101" s="25">
        <v>0</v>
      </c>
      <c r="I101" s="25">
        <v>11.8</v>
      </c>
      <c r="J101" s="25">
        <v>17.899999999999999</v>
      </c>
      <c r="K101" s="25">
        <v>8.3000000000000007</v>
      </c>
      <c r="L101" s="25">
        <v>0</v>
      </c>
      <c r="M101" s="25">
        <v>3.3</v>
      </c>
    </row>
    <row r="102" spans="1:13">
      <c r="A102" s="25" t="s">
        <v>103</v>
      </c>
      <c r="B102" s="25">
        <v>27.3</v>
      </c>
      <c r="C102" s="25">
        <v>0</v>
      </c>
      <c r="D102" s="25">
        <v>19</v>
      </c>
      <c r="E102" s="25">
        <v>11.1</v>
      </c>
      <c r="F102" s="25">
        <v>11.1</v>
      </c>
      <c r="G102" s="25">
        <v>10.3</v>
      </c>
      <c r="H102" s="25">
        <v>50</v>
      </c>
      <c r="I102" s="25">
        <v>17.600000000000001</v>
      </c>
      <c r="J102" s="25">
        <v>17.899999999999999</v>
      </c>
      <c r="K102" s="25">
        <v>8.3000000000000007</v>
      </c>
      <c r="L102" s="25">
        <v>0</v>
      </c>
      <c r="M102" s="25">
        <v>9.8000000000000007</v>
      </c>
    </row>
    <row r="103" spans="1:13">
      <c r="A103" s="25" t="s">
        <v>102</v>
      </c>
      <c r="B103" s="25">
        <v>21.2</v>
      </c>
      <c r="C103" s="25">
        <v>33.299999999999997</v>
      </c>
      <c r="D103" s="25">
        <v>19</v>
      </c>
      <c r="E103" s="25">
        <v>14.8</v>
      </c>
      <c r="F103" s="25">
        <v>22.2</v>
      </c>
      <c r="G103" s="25">
        <v>28.2</v>
      </c>
      <c r="H103" s="25">
        <v>0</v>
      </c>
      <c r="I103" s="25">
        <v>17.600000000000001</v>
      </c>
      <c r="J103" s="25">
        <v>10.7</v>
      </c>
      <c r="K103" s="25">
        <v>20.8</v>
      </c>
      <c r="L103" s="25">
        <v>23.5</v>
      </c>
      <c r="M103" s="25">
        <v>8.1999999999999993</v>
      </c>
    </row>
    <row r="104" spans="1:13">
      <c r="A104" s="25" t="s">
        <v>100</v>
      </c>
      <c r="B104" s="25">
        <v>24.2</v>
      </c>
      <c r="C104" s="25">
        <v>33.299999999999997</v>
      </c>
      <c r="D104" s="25">
        <v>38.1</v>
      </c>
      <c r="E104" s="25">
        <v>51.9</v>
      </c>
      <c r="F104" s="25">
        <v>48.1</v>
      </c>
      <c r="G104" s="25">
        <v>48.7</v>
      </c>
      <c r="H104" s="25">
        <v>50</v>
      </c>
      <c r="I104" s="25">
        <v>52.9</v>
      </c>
      <c r="J104" s="25">
        <v>53.6</v>
      </c>
      <c r="K104" s="25">
        <v>62.5</v>
      </c>
      <c r="L104" s="25">
        <v>64.7</v>
      </c>
      <c r="M104" s="25">
        <v>73.8</v>
      </c>
    </row>
    <row r="109" spans="1:13">
      <c r="C109" s="20"/>
      <c r="L109" s="20"/>
      <c r="M109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K41" sqref="K41:M51"/>
    </sheetView>
  </sheetViews>
  <sheetFormatPr defaultColWidth="11" defaultRowHeight="15.75"/>
  <sheetData>
    <row r="1" spans="2:7"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</row>
    <row r="2" spans="2:7">
      <c r="B2" t="s">
        <v>15</v>
      </c>
      <c r="C2" t="s">
        <v>14</v>
      </c>
      <c r="D2" t="s">
        <v>15</v>
      </c>
      <c r="E2" t="s">
        <v>15</v>
      </c>
      <c r="F2" t="s">
        <v>15</v>
      </c>
    </row>
    <row r="3" spans="2:7">
      <c r="B3" t="s">
        <v>14</v>
      </c>
      <c r="C3" t="s">
        <v>15</v>
      </c>
      <c r="D3" t="s">
        <v>14</v>
      </c>
      <c r="E3" t="s">
        <v>15</v>
      </c>
      <c r="F3" t="s">
        <v>15</v>
      </c>
    </row>
    <row r="4" spans="2:7">
      <c r="B4" t="s">
        <v>14</v>
      </c>
      <c r="C4" t="s">
        <v>15</v>
      </c>
      <c r="D4" t="s">
        <v>15</v>
      </c>
      <c r="E4" t="s">
        <v>15</v>
      </c>
      <c r="F4" t="s">
        <v>14</v>
      </c>
      <c r="G4" t="s">
        <v>50</v>
      </c>
    </row>
    <row r="5" spans="2:7">
      <c r="B5" t="s">
        <v>14</v>
      </c>
      <c r="C5" t="s">
        <v>15</v>
      </c>
      <c r="D5" t="s">
        <v>15</v>
      </c>
      <c r="E5" t="s">
        <v>15</v>
      </c>
      <c r="F5" t="s">
        <v>15</v>
      </c>
    </row>
    <row r="6" spans="2:7">
      <c r="B6" t="s">
        <v>14</v>
      </c>
      <c r="C6" t="s">
        <v>15</v>
      </c>
      <c r="D6" t="s">
        <v>15</v>
      </c>
      <c r="E6" t="s">
        <v>15</v>
      </c>
      <c r="F6" t="s">
        <v>15</v>
      </c>
    </row>
    <row r="7" spans="2:7">
      <c r="B7" t="s">
        <v>14</v>
      </c>
      <c r="C7" t="s">
        <v>14</v>
      </c>
      <c r="D7" t="s">
        <v>15</v>
      </c>
      <c r="E7" t="s">
        <v>15</v>
      </c>
      <c r="F7" t="s">
        <v>15</v>
      </c>
    </row>
    <row r="8" spans="2:7">
      <c r="B8" t="s">
        <v>14</v>
      </c>
      <c r="C8" t="s">
        <v>14</v>
      </c>
      <c r="D8" t="s">
        <v>15</v>
      </c>
      <c r="E8" t="s">
        <v>15</v>
      </c>
      <c r="F8" t="s">
        <v>15</v>
      </c>
    </row>
    <row r="9" spans="2:7">
      <c r="B9" t="s">
        <v>14</v>
      </c>
      <c r="C9" t="s">
        <v>14</v>
      </c>
      <c r="D9" t="s">
        <v>14</v>
      </c>
      <c r="E9" t="s">
        <v>15</v>
      </c>
      <c r="F9" t="s">
        <v>15</v>
      </c>
    </row>
    <row r="10" spans="2:7">
      <c r="B10" t="s">
        <v>14</v>
      </c>
      <c r="C10" t="s">
        <v>14</v>
      </c>
      <c r="D10" t="s">
        <v>14</v>
      </c>
      <c r="E10" t="s">
        <v>15</v>
      </c>
      <c r="F10" t="s">
        <v>15</v>
      </c>
    </row>
    <row r="11" spans="2:7">
      <c r="B11" t="s">
        <v>14</v>
      </c>
      <c r="C11" t="s">
        <v>15</v>
      </c>
      <c r="D11" t="s">
        <v>14</v>
      </c>
      <c r="E11" t="s">
        <v>15</v>
      </c>
      <c r="F11" t="s">
        <v>15</v>
      </c>
    </row>
    <row r="12" spans="2:7">
      <c r="B12" t="s">
        <v>14</v>
      </c>
      <c r="C12" t="s">
        <v>14</v>
      </c>
      <c r="D12" t="s">
        <v>15</v>
      </c>
      <c r="E12" t="s">
        <v>15</v>
      </c>
      <c r="F12" t="s">
        <v>15</v>
      </c>
    </row>
    <row r="13" spans="2:7">
      <c r="B13" t="s">
        <v>14</v>
      </c>
      <c r="C13" t="s">
        <v>15</v>
      </c>
      <c r="D13" t="s">
        <v>14</v>
      </c>
      <c r="E13" t="s">
        <v>15</v>
      </c>
      <c r="F13" t="s">
        <v>15</v>
      </c>
    </row>
    <row r="14" spans="2:7">
      <c r="B14" t="s">
        <v>14</v>
      </c>
      <c r="C14" t="s">
        <v>15</v>
      </c>
      <c r="D14" t="s">
        <v>14</v>
      </c>
      <c r="E14" t="s">
        <v>15</v>
      </c>
      <c r="F14" t="s">
        <v>15</v>
      </c>
    </row>
    <row r="15" spans="2:7">
      <c r="B15" t="s">
        <v>14</v>
      </c>
      <c r="C15" t="s">
        <v>15</v>
      </c>
      <c r="D15" t="s">
        <v>14</v>
      </c>
      <c r="E15" t="s">
        <v>15</v>
      </c>
      <c r="F15" t="s">
        <v>15</v>
      </c>
    </row>
    <row r="16" spans="2:7">
      <c r="B16" t="s">
        <v>14</v>
      </c>
      <c r="C16" t="s">
        <v>15</v>
      </c>
      <c r="D16" t="s">
        <v>15</v>
      </c>
      <c r="E16" t="s">
        <v>15</v>
      </c>
      <c r="F16" t="s">
        <v>15</v>
      </c>
    </row>
    <row r="17" spans="2:6">
      <c r="B17" t="s">
        <v>15</v>
      </c>
      <c r="C17" t="s">
        <v>15</v>
      </c>
      <c r="D17" t="s">
        <v>15</v>
      </c>
      <c r="E17" t="s">
        <v>15</v>
      </c>
      <c r="F17" t="s">
        <v>15</v>
      </c>
    </row>
    <row r="18" spans="2:6">
      <c r="B18" t="s">
        <v>14</v>
      </c>
      <c r="C18" t="s">
        <v>15</v>
      </c>
      <c r="D18" t="s">
        <v>14</v>
      </c>
      <c r="E18" t="s">
        <v>15</v>
      </c>
      <c r="F18" t="s">
        <v>15</v>
      </c>
    </row>
    <row r="19" spans="2:6">
      <c r="B19" t="s">
        <v>14</v>
      </c>
      <c r="C19" t="s">
        <v>14</v>
      </c>
      <c r="D19" t="s">
        <v>15</v>
      </c>
      <c r="E19" t="s">
        <v>15</v>
      </c>
      <c r="F19" t="s">
        <v>15</v>
      </c>
    </row>
    <row r="20" spans="2:6">
      <c r="B20" t="s">
        <v>14</v>
      </c>
      <c r="C20" t="s">
        <v>15</v>
      </c>
      <c r="D20" t="s">
        <v>15</v>
      </c>
      <c r="E20" t="s">
        <v>15</v>
      </c>
      <c r="F20" t="s">
        <v>15</v>
      </c>
    </row>
    <row r="21" spans="2:6">
      <c r="B21" t="s">
        <v>14</v>
      </c>
      <c r="C21" t="s">
        <v>15</v>
      </c>
      <c r="D21" t="s">
        <v>14</v>
      </c>
      <c r="E21" t="s">
        <v>15</v>
      </c>
      <c r="F21" t="s">
        <v>15</v>
      </c>
    </row>
    <row r="22" spans="2:6">
      <c r="B22" t="s">
        <v>14</v>
      </c>
      <c r="C22" t="s">
        <v>14</v>
      </c>
      <c r="D22" t="s">
        <v>15</v>
      </c>
      <c r="E22" t="s">
        <v>15</v>
      </c>
      <c r="F22" t="s">
        <v>15</v>
      </c>
    </row>
    <row r="23" spans="2:6">
      <c r="B23" t="s">
        <v>14</v>
      </c>
      <c r="C23" t="s">
        <v>14</v>
      </c>
      <c r="D23" t="s">
        <v>14</v>
      </c>
      <c r="E23" t="s">
        <v>15</v>
      </c>
      <c r="F23" t="s">
        <v>15</v>
      </c>
    </row>
    <row r="24" spans="2:6">
      <c r="B24" t="s">
        <v>15</v>
      </c>
      <c r="C24" t="s">
        <v>15</v>
      </c>
      <c r="D24" t="s">
        <v>15</v>
      </c>
      <c r="E24" t="s">
        <v>15</v>
      </c>
      <c r="F24" t="s">
        <v>15</v>
      </c>
    </row>
    <row r="25" spans="2:6">
      <c r="B25" t="s">
        <v>15</v>
      </c>
      <c r="C25" t="s">
        <v>14</v>
      </c>
      <c r="D25" t="s">
        <v>15</v>
      </c>
      <c r="E25" t="s">
        <v>15</v>
      </c>
      <c r="F25" t="s">
        <v>15</v>
      </c>
    </row>
    <row r="26" spans="2:6">
      <c r="B26" t="s">
        <v>14</v>
      </c>
      <c r="C26" t="s">
        <v>15</v>
      </c>
      <c r="D26" t="s">
        <v>14</v>
      </c>
      <c r="E26" t="s">
        <v>15</v>
      </c>
      <c r="F26" t="s">
        <v>15</v>
      </c>
    </row>
    <row r="27" spans="2:6">
      <c r="B27" t="s">
        <v>15</v>
      </c>
      <c r="C27" t="s">
        <v>15</v>
      </c>
      <c r="D27" t="s">
        <v>15</v>
      </c>
      <c r="E27" t="s">
        <v>15</v>
      </c>
      <c r="F27" t="s">
        <v>15</v>
      </c>
    </row>
    <row r="28" spans="2:6">
      <c r="B28" t="s">
        <v>15</v>
      </c>
      <c r="C28" t="s">
        <v>15</v>
      </c>
      <c r="D28" t="s">
        <v>15</v>
      </c>
      <c r="E28" t="s">
        <v>15</v>
      </c>
      <c r="F28" t="s">
        <v>15</v>
      </c>
    </row>
    <row r="29" spans="2:6">
      <c r="B29" t="s">
        <v>14</v>
      </c>
      <c r="C29" t="s">
        <v>14</v>
      </c>
      <c r="D29" t="s">
        <v>14</v>
      </c>
      <c r="E29" t="s">
        <v>15</v>
      </c>
      <c r="F29" t="s">
        <v>15</v>
      </c>
    </row>
    <row r="30" spans="2:6">
      <c r="B30" t="s">
        <v>14</v>
      </c>
      <c r="C30" t="s">
        <v>15</v>
      </c>
      <c r="D30" t="s">
        <v>14</v>
      </c>
      <c r="E30" t="s">
        <v>15</v>
      </c>
      <c r="F30" t="s">
        <v>15</v>
      </c>
    </row>
    <row r="31" spans="2:6">
      <c r="B31" t="s">
        <v>14</v>
      </c>
      <c r="C31" t="s">
        <v>15</v>
      </c>
      <c r="D31" t="s">
        <v>15</v>
      </c>
      <c r="E31" t="s">
        <v>15</v>
      </c>
      <c r="F31" t="s">
        <v>15</v>
      </c>
    </row>
    <row r="32" spans="2:6">
      <c r="B32" t="s">
        <v>14</v>
      </c>
      <c r="C32" t="s">
        <v>15</v>
      </c>
      <c r="D32" t="s">
        <v>15</v>
      </c>
      <c r="E32" t="s">
        <v>15</v>
      </c>
      <c r="F32" t="s">
        <v>15</v>
      </c>
    </row>
    <row r="33" spans="2:13">
      <c r="B33" t="s">
        <v>15</v>
      </c>
      <c r="C33" t="s">
        <v>15</v>
      </c>
      <c r="D33" t="s">
        <v>15</v>
      </c>
      <c r="E33" t="s">
        <v>15</v>
      </c>
      <c r="F33" t="s">
        <v>14</v>
      </c>
      <c r="G33" t="s">
        <v>51</v>
      </c>
    </row>
    <row r="34" spans="2:13">
      <c r="B34" t="s">
        <v>15</v>
      </c>
      <c r="C34" t="s">
        <v>14</v>
      </c>
      <c r="D34" t="s">
        <v>15</v>
      </c>
      <c r="E34" t="s">
        <v>15</v>
      </c>
      <c r="F34" t="s">
        <v>15</v>
      </c>
    </row>
    <row r="35" spans="2:13">
      <c r="B35" t="s">
        <v>14</v>
      </c>
      <c r="C35" t="s">
        <v>15</v>
      </c>
      <c r="D35" t="s">
        <v>15</v>
      </c>
      <c r="E35" t="s">
        <v>15</v>
      </c>
      <c r="F35" t="s">
        <v>15</v>
      </c>
    </row>
    <row r="36" spans="2:13">
      <c r="B36" t="s">
        <v>15</v>
      </c>
      <c r="C36" t="s">
        <v>15</v>
      </c>
      <c r="D36" t="s">
        <v>14</v>
      </c>
      <c r="E36" t="s">
        <v>15</v>
      </c>
      <c r="F36" t="s">
        <v>15</v>
      </c>
    </row>
    <row r="37" spans="2:13">
      <c r="B37" t="s">
        <v>14</v>
      </c>
      <c r="C37" t="s">
        <v>14</v>
      </c>
      <c r="D37" t="s">
        <v>15</v>
      </c>
      <c r="E37" t="s">
        <v>15</v>
      </c>
      <c r="F37" t="s">
        <v>15</v>
      </c>
    </row>
    <row r="38" spans="2:13">
      <c r="B38" t="s">
        <v>14</v>
      </c>
      <c r="C38" t="s">
        <v>14</v>
      </c>
      <c r="D38" t="s">
        <v>15</v>
      </c>
      <c r="E38" t="s">
        <v>15</v>
      </c>
      <c r="F38" t="s">
        <v>15</v>
      </c>
    </row>
    <row r="39" spans="2:13">
      <c r="B39" t="s">
        <v>14</v>
      </c>
      <c r="C39" t="s">
        <v>14</v>
      </c>
      <c r="D39" t="s">
        <v>15</v>
      </c>
      <c r="E39" t="s">
        <v>15</v>
      </c>
      <c r="F39" t="s">
        <v>15</v>
      </c>
    </row>
    <row r="40" spans="2:13" ht="16.5" thickBot="1">
      <c r="B40" t="s">
        <v>14</v>
      </c>
      <c r="C40" t="s">
        <v>14</v>
      </c>
      <c r="D40" t="s">
        <v>15</v>
      </c>
      <c r="E40" t="s">
        <v>15</v>
      </c>
      <c r="F40" t="s">
        <v>15</v>
      </c>
    </row>
    <row r="41" spans="2:13" ht="48" customHeight="1" thickBot="1">
      <c r="B41" t="s">
        <v>14</v>
      </c>
      <c r="C41" t="s">
        <v>15</v>
      </c>
      <c r="D41" t="s">
        <v>15</v>
      </c>
      <c r="E41" t="s">
        <v>15</v>
      </c>
      <c r="F41" t="s">
        <v>15</v>
      </c>
      <c r="K41" s="39" t="s">
        <v>63</v>
      </c>
      <c r="L41" s="40"/>
      <c r="M41" s="41"/>
    </row>
    <row r="42" spans="2:13" ht="16.5" thickBot="1">
      <c r="B42" t="s">
        <v>14</v>
      </c>
      <c r="C42" t="s">
        <v>15</v>
      </c>
      <c r="D42" t="s">
        <v>14</v>
      </c>
      <c r="E42" t="s">
        <v>15</v>
      </c>
      <c r="F42" t="s">
        <v>15</v>
      </c>
      <c r="K42" s="11" t="s">
        <v>64</v>
      </c>
      <c r="L42" s="12" t="s">
        <v>65</v>
      </c>
      <c r="M42" s="13" t="s">
        <v>66</v>
      </c>
    </row>
    <row r="43" spans="2:13" ht="63.75" thickBot="1">
      <c r="B43" t="s">
        <v>14</v>
      </c>
      <c r="C43" t="s">
        <v>14</v>
      </c>
      <c r="D43" t="s">
        <v>14</v>
      </c>
      <c r="E43" t="s">
        <v>15</v>
      </c>
      <c r="F43" t="s">
        <v>15</v>
      </c>
      <c r="K43" s="14" t="s">
        <v>58</v>
      </c>
      <c r="L43" s="12" t="s">
        <v>67</v>
      </c>
      <c r="M43" s="42">
        <v>69</v>
      </c>
    </row>
    <row r="44" spans="2:13" ht="79.5" thickBot="1">
      <c r="B44" t="s">
        <v>14</v>
      </c>
      <c r="C44" t="s">
        <v>14</v>
      </c>
      <c r="D44" t="s">
        <v>14</v>
      </c>
      <c r="E44" t="s">
        <v>15</v>
      </c>
      <c r="F44" t="s">
        <v>15</v>
      </c>
      <c r="K44" s="14" t="s">
        <v>59</v>
      </c>
      <c r="L44" s="12" t="s">
        <v>68</v>
      </c>
      <c r="M44" s="43"/>
    </row>
    <row r="45" spans="2:13" ht="79.5" thickBot="1">
      <c r="B45" t="s">
        <v>14</v>
      </c>
      <c r="C45" t="s">
        <v>15</v>
      </c>
      <c r="D45" t="s">
        <v>15</v>
      </c>
      <c r="E45" t="s">
        <v>15</v>
      </c>
      <c r="F45" t="s">
        <v>15</v>
      </c>
      <c r="K45" s="14" t="s">
        <v>60</v>
      </c>
      <c r="L45" s="12" t="s">
        <v>69</v>
      </c>
      <c r="M45" s="43"/>
    </row>
    <row r="46" spans="2:13" ht="32.25" thickBot="1">
      <c r="B46" t="s">
        <v>15</v>
      </c>
      <c r="C46" t="s">
        <v>15</v>
      </c>
      <c r="D46" t="s">
        <v>15</v>
      </c>
      <c r="E46" t="s">
        <v>15</v>
      </c>
      <c r="F46" t="s">
        <v>15</v>
      </c>
      <c r="K46" s="14" t="s">
        <v>61</v>
      </c>
      <c r="L46" s="12" t="s">
        <v>70</v>
      </c>
      <c r="M46" s="43"/>
    </row>
    <row r="47" spans="2:13">
      <c r="B47" t="s">
        <v>15</v>
      </c>
      <c r="C47" t="s">
        <v>14</v>
      </c>
      <c r="D47" t="s">
        <v>15</v>
      </c>
      <c r="E47" t="s">
        <v>15</v>
      </c>
      <c r="F47" t="s">
        <v>15</v>
      </c>
      <c r="K47" s="16" t="s">
        <v>71</v>
      </c>
      <c r="L47" s="15" t="s">
        <v>73</v>
      </c>
      <c r="M47" s="43"/>
    </row>
    <row r="48" spans="2:13" ht="31.5">
      <c r="B48" t="s">
        <v>14</v>
      </c>
      <c r="C48" t="s">
        <v>15</v>
      </c>
      <c r="D48" t="s">
        <v>15</v>
      </c>
      <c r="E48" t="s">
        <v>14</v>
      </c>
      <c r="F48" t="s">
        <v>15</v>
      </c>
      <c r="K48" s="17" t="s">
        <v>50</v>
      </c>
      <c r="L48" s="15" t="s">
        <v>74</v>
      </c>
      <c r="M48" s="43"/>
    </row>
    <row r="49" spans="2:13" ht="31.5">
      <c r="B49" t="s">
        <v>15</v>
      </c>
      <c r="C49" t="s">
        <v>15</v>
      </c>
      <c r="D49" t="s">
        <v>15</v>
      </c>
      <c r="E49" t="s">
        <v>15</v>
      </c>
      <c r="F49" t="s">
        <v>15</v>
      </c>
      <c r="K49" s="17" t="s">
        <v>55</v>
      </c>
      <c r="L49" s="15" t="s">
        <v>70</v>
      </c>
      <c r="M49" s="43"/>
    </row>
    <row r="50" spans="2:13" ht="63">
      <c r="B50" t="s">
        <v>15</v>
      </c>
      <c r="C50" t="s">
        <v>14</v>
      </c>
      <c r="D50" t="s">
        <v>14</v>
      </c>
      <c r="E50" t="s">
        <v>15</v>
      </c>
      <c r="F50" t="s">
        <v>15</v>
      </c>
      <c r="K50" s="17" t="s">
        <v>72</v>
      </c>
      <c r="L50" s="18"/>
      <c r="M50" s="43"/>
    </row>
    <row r="51" spans="2:13" ht="16.5" thickBot="1">
      <c r="B51" t="s">
        <v>14</v>
      </c>
      <c r="C51" t="s">
        <v>14</v>
      </c>
      <c r="D51" t="s">
        <v>15</v>
      </c>
      <c r="E51" t="s">
        <v>15</v>
      </c>
      <c r="F51" t="s">
        <v>14</v>
      </c>
      <c r="G51" t="s">
        <v>52</v>
      </c>
      <c r="K51" s="14"/>
      <c r="L51" s="19"/>
      <c r="M51" s="44"/>
    </row>
    <row r="52" spans="2:13">
      <c r="B52" t="s">
        <v>14</v>
      </c>
      <c r="C52" t="s">
        <v>14</v>
      </c>
      <c r="D52" t="s">
        <v>14</v>
      </c>
      <c r="E52" t="s">
        <v>15</v>
      </c>
      <c r="F52" t="s">
        <v>14</v>
      </c>
      <c r="G52" t="s">
        <v>53</v>
      </c>
    </row>
    <row r="53" spans="2:13">
      <c r="B53" t="s">
        <v>14</v>
      </c>
      <c r="C53" t="s">
        <v>14</v>
      </c>
      <c r="D53" t="s">
        <v>14</v>
      </c>
      <c r="E53" t="s">
        <v>15</v>
      </c>
      <c r="F53" t="s">
        <v>14</v>
      </c>
      <c r="G53" t="s">
        <v>54</v>
      </c>
    </row>
    <row r="54" spans="2:13">
      <c r="B54" t="s">
        <v>14</v>
      </c>
      <c r="C54" t="s">
        <v>15</v>
      </c>
      <c r="D54" t="s">
        <v>14</v>
      </c>
      <c r="E54" t="s">
        <v>15</v>
      </c>
      <c r="F54" t="s">
        <v>15</v>
      </c>
    </row>
    <row r="55" spans="2:13">
      <c r="B55" t="s">
        <v>14</v>
      </c>
      <c r="C55" t="s">
        <v>15</v>
      </c>
      <c r="D55" t="s">
        <v>15</v>
      </c>
      <c r="E55" t="s">
        <v>15</v>
      </c>
      <c r="F55" t="s">
        <v>15</v>
      </c>
    </row>
    <row r="56" spans="2:13">
      <c r="B56" t="s">
        <v>14</v>
      </c>
      <c r="C56" t="s">
        <v>14</v>
      </c>
      <c r="D56" t="s">
        <v>14</v>
      </c>
      <c r="E56" t="s">
        <v>15</v>
      </c>
      <c r="F56" t="s">
        <v>14</v>
      </c>
      <c r="G56" t="s">
        <v>55</v>
      </c>
    </row>
    <row r="57" spans="2:13">
      <c r="B57" t="s">
        <v>15</v>
      </c>
      <c r="C57" t="s">
        <v>15</v>
      </c>
      <c r="D57" t="s">
        <v>14</v>
      </c>
      <c r="E57" t="s">
        <v>15</v>
      </c>
      <c r="F57" t="s">
        <v>15</v>
      </c>
    </row>
    <row r="58" spans="2:13">
      <c r="B58" t="s">
        <v>15</v>
      </c>
      <c r="C58" t="s">
        <v>15</v>
      </c>
      <c r="D58" t="s">
        <v>15</v>
      </c>
      <c r="E58" t="s">
        <v>15</v>
      </c>
      <c r="F58" t="s">
        <v>15</v>
      </c>
    </row>
    <row r="59" spans="2:13">
      <c r="B59" t="s">
        <v>15</v>
      </c>
      <c r="C59" t="s">
        <v>15</v>
      </c>
      <c r="D59" t="s">
        <v>14</v>
      </c>
      <c r="E59" t="s">
        <v>15</v>
      </c>
      <c r="F59" t="s">
        <v>15</v>
      </c>
    </row>
    <row r="60" spans="2:13">
      <c r="B60" t="s">
        <v>14</v>
      </c>
      <c r="C60" t="s">
        <v>14</v>
      </c>
      <c r="D60" t="s">
        <v>15</v>
      </c>
      <c r="E60" t="s">
        <v>15</v>
      </c>
      <c r="F60" t="s">
        <v>14</v>
      </c>
      <c r="G60" t="s">
        <v>56</v>
      </c>
    </row>
    <row r="61" spans="2:13">
      <c r="B61" t="s">
        <v>14</v>
      </c>
      <c r="C61" t="s">
        <v>14</v>
      </c>
      <c r="D61" t="s">
        <v>15</v>
      </c>
      <c r="E61" t="s">
        <v>15</v>
      </c>
      <c r="F61" t="s">
        <v>15</v>
      </c>
    </row>
    <row r="62" spans="2:13">
      <c r="B62" t="s">
        <v>14</v>
      </c>
      <c r="C62" t="s">
        <v>14</v>
      </c>
      <c r="D62" t="s">
        <v>15</v>
      </c>
      <c r="E62" t="s">
        <v>15</v>
      </c>
      <c r="F62" t="s">
        <v>15</v>
      </c>
    </row>
    <row r="63" spans="2:13">
      <c r="B63" t="s">
        <v>14</v>
      </c>
      <c r="C63" t="s">
        <v>15</v>
      </c>
      <c r="D63" t="s">
        <v>15</v>
      </c>
      <c r="E63" t="s">
        <v>15</v>
      </c>
      <c r="F63" t="s">
        <v>15</v>
      </c>
    </row>
    <row r="64" spans="2:13">
      <c r="B64" t="s">
        <v>14</v>
      </c>
      <c r="C64" t="s">
        <v>15</v>
      </c>
      <c r="D64" t="s">
        <v>15</v>
      </c>
      <c r="E64" t="s">
        <v>15</v>
      </c>
      <c r="F64" t="s">
        <v>15</v>
      </c>
    </row>
    <row r="65" spans="1:9">
      <c r="B65" t="s">
        <v>14</v>
      </c>
      <c r="C65" t="s">
        <v>14</v>
      </c>
      <c r="D65" t="s">
        <v>14</v>
      </c>
      <c r="E65" t="s">
        <v>15</v>
      </c>
      <c r="F65" t="s">
        <v>15</v>
      </c>
    </row>
    <row r="66" spans="1:9">
      <c r="B66" t="s">
        <v>14</v>
      </c>
      <c r="C66" t="s">
        <v>15</v>
      </c>
      <c r="D66" t="s">
        <v>15</v>
      </c>
      <c r="E66" t="s">
        <v>15</v>
      </c>
      <c r="F66" t="s">
        <v>15</v>
      </c>
    </row>
    <row r="67" spans="1:9">
      <c r="B67" t="s">
        <v>14</v>
      </c>
      <c r="C67" t="s">
        <v>14</v>
      </c>
      <c r="D67" t="s">
        <v>15</v>
      </c>
      <c r="E67" t="s">
        <v>15</v>
      </c>
      <c r="F67" t="s">
        <v>15</v>
      </c>
    </row>
    <row r="68" spans="1:9">
      <c r="B68" t="s">
        <v>14</v>
      </c>
      <c r="C68" t="s">
        <v>14</v>
      </c>
      <c r="D68" t="s">
        <v>15</v>
      </c>
      <c r="E68" t="s">
        <v>15</v>
      </c>
      <c r="F68" t="s">
        <v>15</v>
      </c>
    </row>
    <row r="69" spans="1:9">
      <c r="B69" t="s">
        <v>14</v>
      </c>
      <c r="C69" t="s">
        <v>14</v>
      </c>
      <c r="D69" t="s">
        <v>15</v>
      </c>
      <c r="E69" t="s">
        <v>15</v>
      </c>
      <c r="F69" t="s">
        <v>15</v>
      </c>
    </row>
    <row r="70" spans="1:9">
      <c r="A70" s="2"/>
      <c r="B70" s="2" t="s">
        <v>14</v>
      </c>
      <c r="C70" s="2" t="s">
        <v>14</v>
      </c>
      <c r="D70" s="2" t="s">
        <v>15</v>
      </c>
      <c r="E70" s="2" t="s">
        <v>15</v>
      </c>
      <c r="F70" s="2" t="s">
        <v>15</v>
      </c>
      <c r="G70" s="2"/>
    </row>
    <row r="71" spans="1:9">
      <c r="B71" t="s">
        <v>58</v>
      </c>
      <c r="C71" t="s">
        <v>59</v>
      </c>
      <c r="D71" t="s">
        <v>60</v>
      </c>
      <c r="E71" t="s">
        <v>61</v>
      </c>
      <c r="F71" t="s">
        <v>28</v>
      </c>
      <c r="G71" t="s">
        <v>50</v>
      </c>
      <c r="H71" t="s">
        <v>55</v>
      </c>
      <c r="I71" t="s">
        <v>54</v>
      </c>
    </row>
    <row r="72" spans="1:9">
      <c r="A72" t="s">
        <v>57</v>
      </c>
      <c r="B72">
        <f>COUNTA(B60:B70,B51:B56,B48,B37:B45,B35,B29:B32,B26,B18:B23,B4:B16,B3)</f>
        <v>53</v>
      </c>
      <c r="C72">
        <f>COUNTA(C67:C70,C65,C60:C62,C56,C50:C53,C47,C43:C44,C37:C40,C34,C29,C25,C22:C23,C19,C12,C7:C10,C2)</f>
        <v>32</v>
      </c>
      <c r="D72">
        <f>COUNTA(D65,D59,D56:D57,D52:D54,D50,D42:D44,D36,D29:D30,D26,D23,D21,D18,D13:D15,D9:D11,D3)</f>
        <v>25</v>
      </c>
      <c r="E72">
        <f>COUNTA(E48)</f>
        <v>1</v>
      </c>
      <c r="G72">
        <v>4</v>
      </c>
      <c r="H72">
        <v>4</v>
      </c>
      <c r="I72">
        <v>1</v>
      </c>
    </row>
    <row r="73" spans="1:9">
      <c r="A73" t="s">
        <v>62</v>
      </c>
      <c r="B73">
        <f t="shared" ref="B73:I73" si="0">B72/69*100</f>
        <v>76.811594202898547</v>
      </c>
      <c r="C73">
        <f t="shared" si="0"/>
        <v>46.376811594202898</v>
      </c>
      <c r="D73">
        <f t="shared" si="0"/>
        <v>36.231884057971016</v>
      </c>
      <c r="E73">
        <f t="shared" si="0"/>
        <v>1.4492753623188406</v>
      </c>
      <c r="F73">
        <f t="shared" si="0"/>
        <v>0</v>
      </c>
      <c r="G73">
        <f t="shared" si="0"/>
        <v>5.7971014492753623</v>
      </c>
      <c r="H73">
        <f t="shared" si="0"/>
        <v>5.7971014492753623</v>
      </c>
      <c r="I73">
        <f t="shared" si="0"/>
        <v>1.4492753623188406</v>
      </c>
    </row>
  </sheetData>
  <mergeCells count="2">
    <mergeCell ref="K41:M41"/>
    <mergeCell ref="M43:M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Q1</vt:lpstr>
      <vt:lpstr>Preferences</vt:lpstr>
      <vt:lpstr>Preferences2</vt:lpstr>
      <vt:lpstr>Sheet3</vt:lpstr>
      <vt:lpstr>Textbooks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2019-05-26T04:38:26Z</dcterms:created>
  <dcterms:modified xsi:type="dcterms:W3CDTF">2020-10-29T22:56:04Z</dcterms:modified>
</cp:coreProperties>
</file>